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25" yWindow="225" windowWidth="8670" windowHeight="9975" firstSheet="10" activeTab="12"/>
  </bookViews>
  <sheets>
    <sheet name="000000" sheetId="1" state="veryHidden" r:id="rId1"/>
    <sheet name="2017财政收入执行" sheetId="2" r:id="rId2"/>
    <sheet name="2017年公共预算支出执行" sheetId="3" r:id="rId3"/>
    <sheet name="2017年政府性基金收入表" sheetId="4" r:id="rId4"/>
    <sheet name="2017年政府性基金支出表" sheetId="5" r:id="rId5"/>
    <sheet name="2017年社保基金收入表" sheetId="6" r:id="rId6"/>
    <sheet name="2017年社保基金支出执行表" sheetId="7" r:id="rId7"/>
    <sheet name="2018年公共财政收入表" sheetId="8" r:id="rId8"/>
    <sheet name="2018年公共财政支出简表" sheetId="9" r:id="rId9"/>
    <sheet name="2018公共财政支出表副本" sheetId="10" r:id="rId10"/>
    <sheet name="2018年全县一般公共预算收支平衡情况" sheetId="11" r:id="rId11"/>
    <sheet name="2018年政府性基金收入表 " sheetId="12" r:id="rId12"/>
    <sheet name="2018年政府性基金支出表" sheetId="13" r:id="rId13"/>
    <sheet name="2018年社保基金预算收入表" sheetId="14" r:id="rId14"/>
    <sheet name="2018年社保基金预算支出表" sheetId="15" r:id="rId15"/>
    <sheet name="Sheet1" sheetId="16" r:id="rId16"/>
  </sheets>
  <definedNames>
    <definedName name="_xlnm._FilterDatabase" localSheetId="9" hidden="1">'2018公共财政支出表副本'!$A$4:$C$382</definedName>
    <definedName name="_xlnm.Print_Area" localSheetId="9">'2018公共财政支出表副本'!$A$2:$C$382</definedName>
    <definedName name="_xlnm.Print_Titles" localSheetId="9">'2018公共财政支出表副本'!$2:$2</definedName>
    <definedName name="_xlnm.Print_Titles" localSheetId="10">'2018年全县一般公共预算收支平衡情况'!$1:$4</definedName>
  </definedNames>
  <calcPr fullCalcOnLoad="1"/>
</workbook>
</file>

<file path=xl/sharedStrings.xml><?xml version="1.0" encoding="utf-8"?>
<sst xmlns="http://schemas.openxmlformats.org/spreadsheetml/2006/main" count="860" uniqueCount="628">
  <si>
    <t>单位：万元</t>
  </si>
  <si>
    <t xml:space="preserve">       预 算 科 目</t>
  </si>
  <si>
    <t>单位：万元</t>
  </si>
  <si>
    <t>预算科目</t>
  </si>
  <si>
    <t>收入总计</t>
  </si>
  <si>
    <t>支出总计</t>
  </si>
  <si>
    <t>十六、援助其他地区支出</t>
  </si>
  <si>
    <t>十八、住房保障支出</t>
  </si>
  <si>
    <t>二十、预备费</t>
  </si>
  <si>
    <t>科目编码</t>
  </si>
  <si>
    <t>科目名称</t>
  </si>
  <si>
    <t>金    额</t>
  </si>
  <si>
    <t>总            计</t>
  </si>
  <si>
    <t>一般行政管理事务</t>
  </si>
  <si>
    <t>执法办案专项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</si>
  <si>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</si>
  <si>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</si>
  <si>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</si>
  <si>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</si>
  <si>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</si>
  <si>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</si>
  <si>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</si>
  <si>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</si>
  <si>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专项上解支出</t>
  </si>
  <si>
    <t xml:space="preserve">      其他税收返还收入</t>
  </si>
  <si>
    <t xml:space="preserve">    一般性转移支付收入</t>
  </si>
  <si>
    <t xml:space="preserve">  补助下级支出</t>
  </si>
  <si>
    <t xml:space="preserve">      体制补助收入</t>
  </si>
  <si>
    <t xml:space="preserve">    返还性支出</t>
  </si>
  <si>
    <t xml:space="preserve">      均衡性转移支付收入</t>
  </si>
  <si>
    <t xml:space="preserve">      其他税收返还支出</t>
  </si>
  <si>
    <t xml:space="preserve">      县级基本财力保障机制奖补资金收入</t>
  </si>
  <si>
    <t xml:space="preserve">      结算补助收入</t>
  </si>
  <si>
    <t xml:space="preserve">      体制补助支出</t>
  </si>
  <si>
    <t xml:space="preserve">      均衡性转移支付支出</t>
  </si>
  <si>
    <t xml:space="preserve">      资源枯竭型城市转移支付补助收入</t>
  </si>
  <si>
    <t xml:space="preserve">      企业事业单位划转补助收入</t>
  </si>
  <si>
    <t xml:space="preserve">      县级基本财力保障机制奖补资金支出</t>
  </si>
  <si>
    <t xml:space="preserve">      基层公检法司转移支付收入</t>
  </si>
  <si>
    <t xml:space="preserve">      结算补助支出</t>
  </si>
  <si>
    <t xml:space="preserve">      资源枯竭型城市转移支付补助支出</t>
  </si>
  <si>
    <t xml:space="preserve">      企业事业单位划转补助支出</t>
  </si>
  <si>
    <t xml:space="preserve">      重点生态功能区转移支付收入</t>
  </si>
  <si>
    <t xml:space="preserve">      基层公检法司转移支付支出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</si>
  <si>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</si>
  <si>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</si>
  <si>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</si>
  <si>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</si>
  <si>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</si>
  <si>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产粮（油）大县奖励资金支出</t>
  </si>
  <si>
    <t xml:space="preserve">      公共安全</t>
  </si>
  <si>
    <t xml:space="preserve">      重点生态功能区转移支付支出</t>
  </si>
  <si>
    <t xml:space="preserve">      教育</t>
  </si>
  <si>
    <t xml:space="preserve">      其他一般性转移支付支出</t>
  </si>
  <si>
    <t xml:space="preserve">      科学技术</t>
  </si>
  <si>
    <t xml:space="preserve">    专项转移支付支出</t>
  </si>
  <si>
    <t xml:space="preserve">      文化体育与传媒</t>
  </si>
  <si>
    <t xml:space="preserve">      社会保障和就业</t>
  </si>
  <si>
    <t xml:space="preserve">      医疗卫生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</si>
  <si>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</si>
  <si>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</si>
  <si>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</si>
  <si>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</si>
  <si>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</si>
  <si>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</si>
  <si>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金融</t>
  </si>
  <si>
    <t xml:space="preserve">      住房保障</t>
  </si>
  <si>
    <t xml:space="preserve">      粮油物资储备</t>
  </si>
  <si>
    <t xml:space="preserve">      其他收入</t>
  </si>
  <si>
    <t xml:space="preserve">      国土海洋气象等</t>
  </si>
  <si>
    <t xml:space="preserve">  下级上解收入</t>
  </si>
  <si>
    <t xml:space="preserve">    体制上解收入</t>
  </si>
  <si>
    <t xml:space="preserve">    出口退税专项上解收入</t>
  </si>
  <si>
    <t xml:space="preserve">      其他支出</t>
  </si>
  <si>
    <t xml:space="preserve">    成品油价格和税费改革专项上解收入</t>
  </si>
  <si>
    <t xml:space="preserve">    专项上解收入</t>
  </si>
  <si>
    <t xml:space="preserve">  调出资金</t>
  </si>
  <si>
    <t xml:space="preserve">  年终结余</t>
  </si>
  <si>
    <t xml:space="preserve">  上年结余收入</t>
  </si>
  <si>
    <t xml:space="preserve">  调入资金</t>
  </si>
  <si>
    <t xml:space="preserve">  援助其他地区支出</t>
  </si>
  <si>
    <t xml:space="preserve">  接受其他地区援助收入</t>
  </si>
  <si>
    <t>合     计</t>
  </si>
  <si>
    <t>合    计</t>
  </si>
  <si>
    <t>收入项目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</si>
  <si>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</si>
  <si>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</si>
  <si>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</si>
  <si>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转移收入</t>
  </si>
  <si>
    <t>一、企业职工基本养老保险基金收入</t>
  </si>
  <si>
    <t>二、城乡居民基本养老保险基金收入</t>
  </si>
  <si>
    <t>三、城镇职工基本医疗保险基金收入</t>
  </si>
  <si>
    <t>四、居民基本医疗保险基金收入</t>
  </si>
  <si>
    <t>五、工伤保险基金收入</t>
  </si>
  <si>
    <t>六、失业保险基金收入</t>
  </si>
  <si>
    <t>七、生育保险基金收入</t>
  </si>
  <si>
    <t>支出项目</t>
  </si>
  <si>
    <t xml:space="preserve">    其中：社会保险待遇支出</t>
  </si>
  <si>
    <t xml:space="preserve">          转移支出</t>
  </si>
  <si>
    <t>一、企业职工基本养老保险基金支出</t>
  </si>
  <si>
    <t>二、城乡居民基本养老保险基金支出</t>
  </si>
  <si>
    <t>三、城镇职工基本医疗保险基金</t>
  </si>
  <si>
    <t>四、居民基本医疗保险基金支出</t>
  </si>
  <si>
    <t>五、工伤保险基金支出</t>
  </si>
  <si>
    <t xml:space="preserve">六、失业保险基金支出 </t>
  </si>
  <si>
    <t>七、生育保险基金支出</t>
  </si>
  <si>
    <t>预算数</t>
  </si>
  <si>
    <t xml:space="preserve">         投资收益</t>
  </si>
  <si>
    <t>二、机关事业单位基本养老保险基金收入</t>
  </si>
  <si>
    <t>注：工伤及失业保险基金由市级统筹</t>
  </si>
  <si>
    <t>三、机关事业单位基本养老保险</t>
  </si>
  <si>
    <t>一般行政管理事务</t>
  </si>
  <si>
    <t>完成数</t>
  </si>
  <si>
    <t>八、机关事业单位养老保险基金收入</t>
  </si>
  <si>
    <t>单位：万元</t>
  </si>
  <si>
    <t>全部财政收入</t>
  </si>
  <si>
    <t>县级一般公共预算收入</t>
  </si>
  <si>
    <t>（一）税收收入</t>
  </si>
  <si>
    <t>增值税</t>
  </si>
  <si>
    <t>改征增值税</t>
  </si>
  <si>
    <t>营业税</t>
  </si>
  <si>
    <t>企业所得税</t>
  </si>
  <si>
    <t>个人所得税</t>
  </si>
  <si>
    <t>资源税</t>
  </si>
  <si>
    <t>城建税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</si>
  <si>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</si>
  <si>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</si>
  <si>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</si>
  <si>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</si>
  <si>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</si>
  <si>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</si>
  <si>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</si>
  <si>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（二）非税收入</t>
  </si>
  <si>
    <t>行政事业性收费收入</t>
  </si>
  <si>
    <t>罚没收入</t>
  </si>
  <si>
    <t>专项收入</t>
  </si>
  <si>
    <t>国有资源有偿使用收入</t>
  </si>
  <si>
    <t>捐赠收入</t>
  </si>
  <si>
    <t>政府住房基金收入</t>
  </si>
  <si>
    <t>其他收入</t>
  </si>
  <si>
    <t>占调整预算（%）</t>
  </si>
  <si>
    <t>207文化体育与传媒支出</t>
  </si>
  <si>
    <t>212城乡社区事务</t>
  </si>
  <si>
    <t>21212新增建设用地有偿用费安排的支出</t>
  </si>
  <si>
    <t>229其他支出</t>
  </si>
  <si>
    <t>22960彩票公益金收入安排的支出</t>
  </si>
  <si>
    <t>预算</t>
  </si>
  <si>
    <t>1030146国有土地收益基金收入</t>
  </si>
  <si>
    <t>1030147农业土地开发基金收入</t>
  </si>
  <si>
    <t>1030148国有土地使用权出让金收入</t>
  </si>
  <si>
    <t>1030155彩票公益金收入</t>
  </si>
  <si>
    <t>1030199其他政府性基金收入</t>
  </si>
  <si>
    <t>11008上年结余收入</t>
  </si>
  <si>
    <t>10504地方政府债务收入</t>
  </si>
  <si>
    <t>比上年增减（%）</t>
  </si>
  <si>
    <t>11004政府性基金转移收入</t>
  </si>
  <si>
    <t>预算数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</si>
  <si>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</si>
  <si>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</si>
  <si>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</si>
  <si>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</si>
  <si>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所得税基数返还支出 </t>
  </si>
  <si>
    <t xml:space="preserve">      增值税五五分享税收返还收入</t>
  </si>
  <si>
    <t xml:space="preserve">      成品油税费改革税收返还支出</t>
  </si>
  <si>
    <t xml:space="preserve">      增值税税收返还支出</t>
  </si>
  <si>
    <t xml:space="preserve">      消费税税收返还支出</t>
  </si>
  <si>
    <t xml:space="preserve">      增值税五五分享税收返还支出</t>
  </si>
  <si>
    <t xml:space="preserve">    一般性转移支付支出</t>
  </si>
  <si>
    <t xml:space="preserve">      成品油税费改革转移支付补助收入</t>
  </si>
  <si>
    <t xml:space="preserve">      城乡义务教育转移支付收入</t>
  </si>
  <si>
    <t xml:space="preserve">      基本养老金转移支付收入</t>
  </si>
  <si>
    <t xml:space="preserve">      成品油税费改革转移支付补助支出</t>
  </si>
  <si>
    <t xml:space="preserve">      城乡居民医疗保险转移支付收入</t>
  </si>
  <si>
    <t xml:space="preserve">      农村综合改革转移支付收入</t>
  </si>
  <si>
    <t xml:space="preserve">      城乡义务教育转移支付支出</t>
  </si>
  <si>
    <t xml:space="preserve">      产粮（油）大县奖励资金收入</t>
  </si>
  <si>
    <t xml:space="preserve">      基本养老金转移支付支出</t>
  </si>
  <si>
    <t xml:space="preserve">      城乡居民医疗保险转移支付支出</t>
  </si>
  <si>
    <t xml:space="preserve">      固定数额补助收入</t>
  </si>
  <si>
    <t xml:space="preserve">      农村综合改革转移支付支出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</si>
  <si>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</si>
  <si>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</si>
  <si>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</si>
  <si>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固定数额补助支出</t>
  </si>
  <si>
    <t xml:space="preserve">      贫困地区转移支付收入</t>
  </si>
  <si>
    <t xml:space="preserve">      革命老区转移支付支出</t>
  </si>
  <si>
    <t xml:space="preserve">      民族地区转移支付支出</t>
  </si>
  <si>
    <t xml:space="preserve">      边疆地区转移支付支出</t>
  </si>
  <si>
    <t xml:space="preserve">      贫困地区转移支付支出</t>
  </si>
  <si>
    <t xml:space="preserve">  地方政府一般债券还本支出</t>
  </si>
  <si>
    <t xml:space="preserve">  地方政府一般债券转贷支出</t>
  </si>
  <si>
    <t xml:space="preserve">  地方政府一般债券收入</t>
  </si>
  <si>
    <t xml:space="preserve">  地方政府一般债券转贷收入</t>
  </si>
  <si>
    <t>一般公共预算支出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</si>
  <si>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</si>
  <si>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</si>
  <si>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</si>
  <si>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</si>
  <si>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</si>
  <si>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</si>
  <si>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</si>
  <si>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</si>
  <si>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</si>
  <si>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</si>
  <si>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</si>
  <si>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</si>
  <si>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</si>
  <si>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</si>
  <si>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</si>
  <si>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十七、国土海洋气象等支出</t>
  </si>
  <si>
    <t>十九、粮油物资储备支出</t>
  </si>
  <si>
    <t>二十一、其他支出</t>
  </si>
  <si>
    <t>二十二、债务还本支出</t>
  </si>
  <si>
    <t>二十三、债务付息支出</t>
  </si>
  <si>
    <t>附表1-1</t>
  </si>
  <si>
    <t xml:space="preserve">          利息收入</t>
  </si>
  <si>
    <t>1030156城市建设配套费</t>
  </si>
  <si>
    <t>231专项债务支出</t>
  </si>
  <si>
    <t>附表1-2</t>
  </si>
  <si>
    <t>附表1-7</t>
  </si>
  <si>
    <t>附表1-10</t>
  </si>
  <si>
    <r>
      <t xml:space="preserve"> </t>
    </r>
    <r>
      <rPr>
        <sz val="10"/>
        <rFont val="宋体"/>
        <family val="0"/>
      </rPr>
      <t xml:space="preserve">                          </t>
    </r>
    <r>
      <rPr>
        <sz val="10"/>
        <rFont val="宋体"/>
        <family val="0"/>
      </rPr>
      <t>单位：万元</t>
    </r>
  </si>
  <si>
    <r>
      <t xml:space="preserve"> </t>
    </r>
    <r>
      <rPr>
        <sz val="10"/>
        <rFont val="宋体"/>
        <family val="0"/>
      </rPr>
      <t xml:space="preserve">                     </t>
    </r>
    <r>
      <rPr>
        <sz val="10"/>
        <rFont val="宋体"/>
        <family val="0"/>
      </rPr>
      <t>单位：万元</t>
    </r>
  </si>
  <si>
    <t>附表1-3</t>
  </si>
  <si>
    <t xml:space="preserve">         单位：万元</t>
  </si>
  <si>
    <t>附表1-4</t>
  </si>
  <si>
    <t>附表1-5</t>
  </si>
  <si>
    <t>占预算（%）</t>
  </si>
  <si>
    <t>占预算数（%）</t>
  </si>
  <si>
    <t>附表1-6</t>
  </si>
  <si>
    <r>
      <t xml:space="preserve"> </t>
    </r>
    <r>
      <rPr>
        <sz val="10"/>
        <rFont val="宋体"/>
        <family val="0"/>
      </rPr>
      <t xml:space="preserve">                                  </t>
    </r>
    <r>
      <rPr>
        <sz val="10"/>
        <rFont val="宋体"/>
        <family val="0"/>
      </rPr>
      <t>单位：万元</t>
    </r>
  </si>
  <si>
    <t>附表1-11</t>
  </si>
  <si>
    <t>附表1-12</t>
  </si>
  <si>
    <t>附表1-13</t>
  </si>
  <si>
    <t>附表1-14</t>
  </si>
  <si>
    <t>项目</t>
  </si>
  <si>
    <r>
      <t xml:space="preserve">    补充</t>
    </r>
    <r>
      <rPr>
        <sz val="10"/>
        <rFont val="宋体"/>
        <family val="0"/>
      </rPr>
      <t>预算稳定调节基金</t>
    </r>
  </si>
  <si>
    <r>
      <t xml:space="preserve">    补充</t>
    </r>
    <r>
      <rPr>
        <sz val="10"/>
        <rFont val="宋体"/>
        <family val="0"/>
      </rPr>
      <t>预算周转金</t>
    </r>
  </si>
  <si>
    <r>
      <t xml:space="preserve">   </t>
    </r>
    <r>
      <rPr>
        <sz val="10"/>
        <rFont val="宋体"/>
        <family val="0"/>
      </rPr>
      <t xml:space="preserve"> 其他调出资金</t>
    </r>
  </si>
  <si>
    <r>
      <t xml:space="preserve">   </t>
    </r>
    <r>
      <rPr>
        <sz val="10"/>
        <rFont val="宋体"/>
        <family val="0"/>
      </rPr>
      <t xml:space="preserve"> 调入预算稳定调节基金</t>
    </r>
  </si>
  <si>
    <r>
      <t xml:space="preserve">   </t>
    </r>
    <r>
      <rPr>
        <sz val="10"/>
        <rFont val="宋体"/>
        <family val="0"/>
      </rPr>
      <t xml:space="preserve"> 从政府性基金预算调入</t>
    </r>
  </si>
  <si>
    <r>
      <t xml:space="preserve">   </t>
    </r>
    <r>
      <rPr>
        <sz val="10"/>
        <rFont val="宋体"/>
        <family val="0"/>
      </rPr>
      <t xml:space="preserve"> 从国有资本经营预算调入</t>
    </r>
  </si>
  <si>
    <r>
      <t xml:space="preserve">   </t>
    </r>
    <r>
      <rPr>
        <sz val="10"/>
        <rFont val="宋体"/>
        <family val="0"/>
      </rPr>
      <t xml:space="preserve"> 从其他资金调入</t>
    </r>
  </si>
  <si>
    <t/>
  </si>
  <si>
    <r>
      <t xml:space="preserve">                         </t>
    </r>
    <r>
      <rPr>
        <sz val="10"/>
        <rFont val="宋体"/>
        <family val="0"/>
      </rPr>
      <t xml:space="preserve">   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单位：万元</t>
    </r>
  </si>
  <si>
    <t>附表1--9</t>
  </si>
  <si>
    <t>附表1-8</t>
  </si>
  <si>
    <t xml:space="preserve">       单位：万元</t>
  </si>
  <si>
    <t xml:space="preserve">      预 算 科 目</t>
  </si>
  <si>
    <t>预算数</t>
  </si>
  <si>
    <t>调整预算数</t>
  </si>
  <si>
    <t>实际完成数</t>
  </si>
  <si>
    <t>2017年全部收入和一般公共收入预算完成情况表</t>
  </si>
  <si>
    <t>2017年一般公共支出预算完成情况表</t>
  </si>
  <si>
    <t>2017年政府性基金收入预算完成情况表</t>
  </si>
  <si>
    <t>2017年政府性基金支出预算完成情况表</t>
  </si>
  <si>
    <t>207文化体育与传媒支出</t>
  </si>
  <si>
    <t>212城乡社区事务</t>
  </si>
  <si>
    <t>21208国有土地使用权出让安排的支出</t>
  </si>
  <si>
    <t>21210国有土地收益基金安排的支出</t>
  </si>
  <si>
    <t>21211农业土地开发基金安排的支出</t>
  </si>
  <si>
    <t>229其他支出</t>
  </si>
  <si>
    <t>22904其他政府性基金及对应专项债务收入安排的支出</t>
  </si>
  <si>
    <t>22960彩票公益金收入安排的支出</t>
  </si>
  <si>
    <t>2017年社会保险基金收入预算完成情况表</t>
  </si>
  <si>
    <t>2017年社会保险基金支出预算完成情况表</t>
  </si>
  <si>
    <t>2018年全部收入和一般公共收入预算草案</t>
  </si>
  <si>
    <t>国有资本经营收入</t>
  </si>
  <si>
    <t>支出合计</t>
  </si>
  <si>
    <t>1030178污水处理费收入</t>
  </si>
  <si>
    <t>21213城市基础设施配套费安排的支出</t>
  </si>
  <si>
    <t>21214污水处理费安排的支出</t>
  </si>
  <si>
    <t>21560资源勘探支出</t>
  </si>
  <si>
    <t>21660旅游发展基金支出</t>
  </si>
  <si>
    <t xml:space="preserve">         利息收入</t>
  </si>
  <si>
    <t xml:space="preserve">          财政补贴收入</t>
  </si>
  <si>
    <t>2018年一般公共预算支出预算草案</t>
  </si>
  <si>
    <t>2018年一般公共预算支出功能分类草案</t>
  </si>
  <si>
    <t>2018年一般公共预算收支平衡草案</t>
  </si>
  <si>
    <t>2018年政府性基金收入预算草案</t>
  </si>
  <si>
    <t>比上年增减（%）</t>
  </si>
  <si>
    <t>230转移性支出</t>
  </si>
  <si>
    <t>收              入</t>
  </si>
  <si>
    <t>支                出</t>
  </si>
  <si>
    <t>1030156城市基础设施配套费收入</t>
  </si>
  <si>
    <t>21214 污水处理费及对应专项债务收入安排的支出</t>
  </si>
  <si>
    <t>21213 城市建设配套费及对应专项债务收入安排的支出</t>
  </si>
  <si>
    <t>21211农业土地开发资金及对应专项债务收入安排的支出</t>
  </si>
  <si>
    <t>21210国有土地收益基金及对应专项债务收入安排的支出</t>
  </si>
  <si>
    <t>1030178污水处理费收入</t>
  </si>
  <si>
    <t>21208国有土地使用权收入及对应专项债务收入出让安排的支出</t>
  </si>
  <si>
    <t xml:space="preserve">         上级补助收入</t>
  </si>
  <si>
    <t xml:space="preserve">          转移收入</t>
  </si>
  <si>
    <t>其他政协事务支出</t>
  </si>
  <si>
    <t>一般公共服务支出</t>
  </si>
  <si>
    <t>人大事务</t>
  </si>
  <si>
    <t>行政运行</t>
  </si>
  <si>
    <t>机关服务</t>
  </si>
  <si>
    <t>人大会议</t>
  </si>
  <si>
    <t>人大立法</t>
  </si>
  <si>
    <t>人大监督</t>
  </si>
  <si>
    <t>人大代表履职能力提升</t>
  </si>
  <si>
    <t>代表工作</t>
  </si>
  <si>
    <t>政协事务</t>
  </si>
  <si>
    <t>政协会议</t>
  </si>
  <si>
    <t>委员视察</t>
  </si>
  <si>
    <t>政府办公厅（室）及相关机构事务</t>
  </si>
  <si>
    <t>专项业务活动</t>
  </si>
  <si>
    <t>事业运行</t>
  </si>
  <si>
    <t>其他政府办公厅（室）及相关机构事务支出</t>
  </si>
  <si>
    <t>发展与改革事务</t>
  </si>
  <si>
    <t>物价管理</t>
  </si>
  <si>
    <t>统计信息事务</t>
  </si>
  <si>
    <t>专项普查活动</t>
  </si>
  <si>
    <t>统计抽样调查</t>
  </si>
  <si>
    <t>财政事务</t>
  </si>
  <si>
    <t>审计事务</t>
  </si>
  <si>
    <t>审计业务</t>
  </si>
  <si>
    <t>信息化建设</t>
  </si>
  <si>
    <t>海关事务</t>
  </si>
  <si>
    <t>纪检监察事务</t>
  </si>
  <si>
    <t>大案要案查处</t>
  </si>
  <si>
    <t>商贸事务</t>
  </si>
  <si>
    <t>工商行政管理事务</t>
  </si>
  <si>
    <t>工商行政管理专项</t>
  </si>
  <si>
    <t>民族事务</t>
  </si>
  <si>
    <t>宗教事务</t>
  </si>
  <si>
    <t>档案事务</t>
  </si>
  <si>
    <t>档案馆</t>
  </si>
  <si>
    <t>其他档案事务支出</t>
  </si>
  <si>
    <t>民主党派及工商联事务</t>
  </si>
  <si>
    <t>其他民主党派及工商联事务支出</t>
  </si>
  <si>
    <t>群众团体事务</t>
  </si>
  <si>
    <t>其他群众团体事务支出</t>
  </si>
  <si>
    <t>党委办公厅（室）及相关机构事务</t>
  </si>
  <si>
    <t>专项业务</t>
  </si>
  <si>
    <t>其他党委办公厅（室）及相关机构事务支出</t>
  </si>
  <si>
    <t>组织事务</t>
  </si>
  <si>
    <t>宣传事务</t>
  </si>
  <si>
    <t>统战事务</t>
  </si>
  <si>
    <t>其他统战事务支出</t>
  </si>
  <si>
    <t>其他共产党事务支出</t>
  </si>
  <si>
    <t>国防支出</t>
  </si>
  <si>
    <t>国防动员</t>
  </si>
  <si>
    <t>人民防空</t>
  </si>
  <si>
    <t>公共安全支出</t>
  </si>
  <si>
    <t>武装警察</t>
  </si>
  <si>
    <t>内卫</t>
  </si>
  <si>
    <t>公安</t>
  </si>
  <si>
    <t>治安管理</t>
  </si>
  <si>
    <t>国内安全保卫</t>
  </si>
  <si>
    <t>刑事侦查</t>
  </si>
  <si>
    <t>禁毒管理</t>
  </si>
  <si>
    <t>道路交通管理</t>
  </si>
  <si>
    <t>拘押收教场所管理</t>
  </si>
  <si>
    <t>检察</t>
  </si>
  <si>
    <t>法院</t>
  </si>
  <si>
    <t>案件审判</t>
  </si>
  <si>
    <t>司法</t>
  </si>
  <si>
    <t>基层司法业务</t>
  </si>
  <si>
    <t>普法宣传</t>
  </si>
  <si>
    <t>社区矫正</t>
  </si>
  <si>
    <t>教育支出</t>
  </si>
  <si>
    <t>教育管理事务</t>
  </si>
  <si>
    <t>普通教育</t>
  </si>
  <si>
    <t>高中教育</t>
  </si>
  <si>
    <t>其他普通教育支出</t>
  </si>
  <si>
    <t>职业教育</t>
  </si>
  <si>
    <t>职业高中教育</t>
  </si>
  <si>
    <t>广播电视教育</t>
  </si>
  <si>
    <t>广播电视学校</t>
  </si>
  <si>
    <t>科学技术支出</t>
  </si>
  <si>
    <t>科学技术管理事务</t>
  </si>
  <si>
    <t>科学技术普及</t>
  </si>
  <si>
    <t>机构运行</t>
  </si>
  <si>
    <t>文化体育与传媒支出</t>
  </si>
  <si>
    <t>文化</t>
  </si>
  <si>
    <t>文化展示及纪念机构</t>
  </si>
  <si>
    <t>其他文化支出</t>
  </si>
  <si>
    <t>文物</t>
  </si>
  <si>
    <t>文物保护</t>
  </si>
  <si>
    <t>体育</t>
  </si>
  <si>
    <t>其他体育支出</t>
  </si>
  <si>
    <t>新闻出版广播影视</t>
  </si>
  <si>
    <t>其他新闻出版广播影视支出</t>
  </si>
  <si>
    <t>社会保障和就业支出</t>
  </si>
  <si>
    <t>人力资源和社会保障管理事务</t>
  </si>
  <si>
    <t>就业管理事务</t>
  </si>
  <si>
    <t>社会保险经办机构</t>
  </si>
  <si>
    <t>其他人力资源和社会保障管理事务支出</t>
  </si>
  <si>
    <t>民政管理事务</t>
  </si>
  <si>
    <t>拥军优属</t>
  </si>
  <si>
    <t>老龄事务</t>
  </si>
  <si>
    <t>行政区划和地名管理</t>
  </si>
  <si>
    <t>行政事业单位离退休</t>
  </si>
  <si>
    <t>归口管理的行政单位离退休</t>
  </si>
  <si>
    <t>事业单位离退休</t>
  </si>
  <si>
    <t>机关事业单位基本养老保险缴费支出★</t>
  </si>
  <si>
    <t>机关事业单位职业年金缴费支出★</t>
  </si>
  <si>
    <t>抚恤</t>
  </si>
  <si>
    <t>死亡抚恤</t>
  </si>
  <si>
    <t>伤残抚恤</t>
  </si>
  <si>
    <t>优抚事业单位支出</t>
  </si>
  <si>
    <t>义务兵优待</t>
  </si>
  <si>
    <t>退役安置</t>
  </si>
  <si>
    <t>退役士兵安置</t>
  </si>
  <si>
    <t>其他退役安置支出</t>
  </si>
  <si>
    <t>社会福利</t>
  </si>
  <si>
    <t>殡葬</t>
  </si>
  <si>
    <t>残疾人事业</t>
  </si>
  <si>
    <t>残疾人康复</t>
  </si>
  <si>
    <t>残疾人生活和护理补贴★</t>
  </si>
  <si>
    <t>其他残疾人事业支出</t>
  </si>
  <si>
    <t>自然灾害生活救助</t>
  </si>
  <si>
    <t>地方自然灾害生活补助</t>
  </si>
  <si>
    <t>其他自然灾害生活救助支出</t>
  </si>
  <si>
    <t>最低生活保障</t>
  </si>
  <si>
    <t>农村最低生活保障金支出</t>
  </si>
  <si>
    <t>临时救助</t>
  </si>
  <si>
    <t>临时救助支出</t>
  </si>
  <si>
    <t>流浪乞讨人员救助支出</t>
  </si>
  <si>
    <t>特困人员救助供养★</t>
  </si>
  <si>
    <t>农村特困人员救助供养支出★</t>
  </si>
  <si>
    <t>医疗卫生与计划生育支出</t>
  </si>
  <si>
    <t>医疗卫生与计划生育管理事务</t>
  </si>
  <si>
    <t>其他医疗卫生与计划生育管理事务支出</t>
  </si>
  <si>
    <t>公立医院</t>
  </si>
  <si>
    <t>综合医院</t>
  </si>
  <si>
    <t>中医（民族）医院</t>
  </si>
  <si>
    <t>基层医疗卫生机构</t>
  </si>
  <si>
    <t>城市社区卫生机构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</si>
  <si>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</si>
  <si>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</si>
  <si>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</si>
  <si>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</si>
  <si>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</si>
  <si>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</si>
  <si>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基本公共卫生服务</t>
  </si>
  <si>
    <t>突发公共卫生事件应急处理</t>
  </si>
  <si>
    <t>计划生育事务</t>
  </si>
  <si>
    <t>计划生育服务</t>
  </si>
  <si>
    <t>行政事业单位医疗</t>
  </si>
  <si>
    <t>行政单位医疗</t>
  </si>
  <si>
    <t>事业单位医疗</t>
  </si>
  <si>
    <t>节能环保支出</t>
  </si>
  <si>
    <t>环境保护管理事务</t>
  </si>
  <si>
    <t>环境监测与监察</t>
  </si>
  <si>
    <t>其他环境监测与监察支出</t>
  </si>
  <si>
    <t>自然生态保护</t>
  </si>
  <si>
    <t>农村环境保护</t>
  </si>
  <si>
    <t>城乡社区支出</t>
  </si>
  <si>
    <t>城乡社区管理事务</t>
  </si>
  <si>
    <t>城乡社区规划与管理</t>
  </si>
  <si>
    <t>农林水支出</t>
  </si>
  <si>
    <t>农业</t>
  </si>
  <si>
    <t>农垦运行</t>
  </si>
  <si>
    <t>农产品质量安全</t>
  </si>
  <si>
    <t>农业行业业务管理</t>
  </si>
  <si>
    <t>农业生产支持补贴</t>
  </si>
  <si>
    <t>农业组织化与产业化经营</t>
  </si>
  <si>
    <t>农村公益事业</t>
  </si>
  <si>
    <t>农业资源保护修复与利用</t>
  </si>
  <si>
    <t>对高校毕业生到基层任职补助</t>
  </si>
  <si>
    <t>林业</t>
  </si>
  <si>
    <t>林业事业机构</t>
  </si>
  <si>
    <t>森林培育</t>
  </si>
  <si>
    <t>森林资源管理</t>
  </si>
  <si>
    <t>林业产业化</t>
  </si>
  <si>
    <t>林业防灾减灾</t>
  </si>
  <si>
    <t>其他林业支出</t>
  </si>
  <si>
    <t>水利</t>
  </si>
  <si>
    <t>水利工程运行与维护</t>
  </si>
  <si>
    <t>水质监测</t>
  </si>
  <si>
    <t>农田水利</t>
  </si>
  <si>
    <t>扶贫</t>
  </si>
  <si>
    <t>农村基础设施建设</t>
  </si>
  <si>
    <t>农村综合改革</t>
  </si>
  <si>
    <t>对村民委员会和村党支部的补助</t>
  </si>
  <si>
    <t>其他农村综合改革支出</t>
  </si>
  <si>
    <t>普惠金融发展支出</t>
  </si>
  <si>
    <t>农业保险保费补贴</t>
  </si>
  <si>
    <t>交通运输支出</t>
  </si>
  <si>
    <t>公路水路运输</t>
  </si>
  <si>
    <t>其他公路水路运输支出</t>
  </si>
  <si>
    <t>铁路运输</t>
  </si>
  <si>
    <t>资源勘探信息等支出</t>
  </si>
  <si>
    <t>资源勘探开发</t>
  </si>
  <si>
    <t>工业和信息产业监管</t>
  </si>
  <si>
    <t>安全生产监管</t>
  </si>
  <si>
    <t>其他安全生产监管支出</t>
  </si>
  <si>
    <t>其他资源勘探信息等支出</t>
  </si>
  <si>
    <t>商业服务业等支出</t>
  </si>
  <si>
    <t>商业流通事务</t>
  </si>
  <si>
    <t>旅游业管理与服务支出</t>
  </si>
  <si>
    <t>其他旅游业管理与服务支出</t>
  </si>
  <si>
    <t>国土海洋气象等支出</t>
  </si>
  <si>
    <t>国土资源事务</t>
  </si>
  <si>
    <t>土地资源调查</t>
  </si>
  <si>
    <t>土地资源利用与保护</t>
  </si>
  <si>
    <t>地质矿产资源利用与保护</t>
  </si>
  <si>
    <t>其他国土资源事务支出</t>
  </si>
  <si>
    <t>地震事务</t>
  </si>
  <si>
    <t>气象事务</t>
  </si>
  <si>
    <t>气象服务</t>
  </si>
  <si>
    <t>住房保障支出</t>
  </si>
  <si>
    <t>保障性安居工程支出</t>
  </si>
  <si>
    <t>公共租赁住房</t>
  </si>
  <si>
    <t>住房改革支出</t>
  </si>
  <si>
    <t>住房公积金</t>
  </si>
  <si>
    <t>粮油物资储备支出</t>
  </si>
  <si>
    <t>粮油事务</t>
  </si>
  <si>
    <t>粮油储备</t>
  </si>
  <si>
    <t>其他粮油储备支出</t>
  </si>
  <si>
    <t>预备费</t>
  </si>
  <si>
    <t>其他支出</t>
  </si>
  <si>
    <t>年初预留</t>
  </si>
  <si>
    <t>债务付息支出</t>
  </si>
  <si>
    <t>地方政府一般债务付息支出</t>
  </si>
  <si>
    <t>地方政府一般债券付息支出</t>
  </si>
  <si>
    <t>教育费附加安排的支出</t>
  </si>
  <si>
    <t>其他教育费附加安排的支出</t>
  </si>
  <si>
    <t>其他审计事务支出</t>
  </si>
  <si>
    <t>军队转业干部安置</t>
  </si>
  <si>
    <t>人力资源事务</t>
  </si>
  <si>
    <t>民族工作专项</t>
  </si>
  <si>
    <t>其他一般公共服务支出</t>
  </si>
  <si>
    <t>其他公安支出</t>
  </si>
  <si>
    <t>其他检察支出</t>
  </si>
  <si>
    <t>其他法院支出</t>
  </si>
  <si>
    <t>其他司法支出</t>
  </si>
  <si>
    <t>其他教育支出</t>
  </si>
  <si>
    <t>博物馆</t>
  </si>
  <si>
    <t>]其他文化体育与传媒支出</t>
  </si>
  <si>
    <t>基层政权和社区建设</t>
  </si>
  <si>
    <t>财政对城乡居民基本养老保险基金的补助</t>
  </si>
  <si>
    <t>财政对基本养老保险基金的补助</t>
  </si>
  <si>
    <t>其他社会保障和就业支出</t>
  </si>
  <si>
    <t>其他公共卫生支出</t>
  </si>
  <si>
    <t>财政对城乡居民基本医疗保险基金的补助</t>
  </si>
  <si>
    <t>其他医疗卫生与计划生育支出</t>
  </si>
  <si>
    <t>成品油价格改革对渔业的补贴</t>
  </si>
  <si>
    <t>其他农业支出</t>
  </si>
  <si>
    <t>其他扶贫支出</t>
  </si>
  <si>
    <t>公路建设</t>
  </si>
  <si>
    <t>公路养护</t>
  </si>
  <si>
    <t>公路运输管理</t>
  </si>
  <si>
    <t>其他金融支出</t>
  </si>
  <si>
    <t>宗教工作专项</t>
  </si>
  <si>
    <t>出入境管理</t>
  </si>
  <si>
    <t>学前教育</t>
  </si>
  <si>
    <t>小学教育</t>
  </si>
  <si>
    <t>其他职业教育支出</t>
  </si>
  <si>
    <t>科普活动</t>
  </si>
  <si>
    <t>其他民政管理事务支出</t>
  </si>
  <si>
    <t>其他就业补助支出★</t>
  </si>
  <si>
    <t>在乡复员、退伍军人生活补助</t>
  </si>
  <si>
    <t>其他优抚支出</t>
  </si>
  <si>
    <t>军队移交政府的离退休人员安置</t>
  </si>
  <si>
    <t>军队移交政府离退休干部管理机构</t>
  </si>
  <si>
    <t>残疾人就业和扶贫</t>
  </si>
  <si>
    <t>其他公立医院支出</t>
  </si>
  <si>
    <t>重大公共卫生专项</t>
  </si>
  <si>
    <t>其他中医药支出</t>
  </si>
  <si>
    <t>其他计划生育事务支出</t>
  </si>
  <si>
    <t>城乡医疗救助</t>
  </si>
  <si>
    <t>优抚对象医疗补助</t>
  </si>
  <si>
    <t>大气</t>
  </si>
  <si>
    <t>退耕现金</t>
  </si>
  <si>
    <t>病虫害控制</t>
  </si>
  <si>
    <t>统计监测与信息服务</t>
  </si>
  <si>
    <t>农业结构调整补贴</t>
  </si>
  <si>
    <t>森林生态效益补偿</t>
  </si>
  <si>
    <t>防汛</t>
  </si>
  <si>
    <t>抗旱</t>
  </si>
  <si>
    <t>其他水利支出</t>
  </si>
  <si>
    <t>土地治理</t>
  </si>
  <si>
    <t>涉农贷款增量奖励</t>
  </si>
  <si>
    <t>对城市公交的补贴</t>
  </si>
  <si>
    <t>车辆购置税用于农村公路建设支出</t>
  </si>
  <si>
    <t>国土整治</t>
  </si>
  <si>
    <t>创业担保贷款贴息</t>
  </si>
  <si>
    <t>十六、国土海洋气象等支出</t>
  </si>
  <si>
    <t>十七、住房保障支出</t>
  </si>
  <si>
    <t>十八、粮油物资储备支出</t>
  </si>
  <si>
    <t>二十、其他支出</t>
  </si>
  <si>
    <t>十九、预备费</t>
  </si>
  <si>
    <t>二十一、债务付息支出</t>
  </si>
  <si>
    <t>就业补助</t>
  </si>
  <si>
    <t>中医药</t>
  </si>
  <si>
    <t>财政对基本医疗保险基金的补助</t>
  </si>
  <si>
    <t>医疗救助</t>
  </si>
  <si>
    <t>优抚对象医疗</t>
  </si>
  <si>
    <t>污染防治</t>
  </si>
  <si>
    <t>天然林保护</t>
  </si>
  <si>
    <t>停伐补助</t>
  </si>
  <si>
    <t>退耕还林</t>
  </si>
  <si>
    <t>农业综合开发</t>
  </si>
  <si>
    <t>成品油价格改革对交通运输的补贴</t>
  </si>
  <si>
    <t>车辆购置税支出</t>
  </si>
  <si>
    <t>金融支出</t>
  </si>
  <si>
    <r>
      <t xml:space="preserve"> 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>其他支出</t>
    </r>
  </si>
  <si>
    <r>
      <t>注：工伤及失业保险基金由市级统筹。机关事业养老保险数据体现为9</t>
    </r>
    <r>
      <rPr>
        <b/>
        <sz val="10"/>
        <rFont val="宋体"/>
        <family val="0"/>
      </rPr>
      <t>-12月份数据</t>
    </r>
    <r>
      <rPr>
        <b/>
        <sz val="10"/>
        <rFont val="宋体"/>
        <family val="0"/>
      </rPr>
      <t>。</t>
    </r>
  </si>
  <si>
    <t>二十四、债务发行费支出</t>
  </si>
  <si>
    <t>其中县本级
完成数</t>
  </si>
  <si>
    <t>其他质量技术监督与检验检疫事务支出</t>
  </si>
  <si>
    <t>质量技术监督与检验检疫事务</t>
  </si>
  <si>
    <t>22904其他政府性基金及对应专项债务收入安排的支出</t>
  </si>
  <si>
    <t>1030148国有土地使用权出让收入</t>
  </si>
  <si>
    <r>
      <t>2300</t>
    </r>
    <r>
      <rPr>
        <sz val="10"/>
        <rFont val="宋体"/>
        <family val="0"/>
      </rPr>
      <t>8</t>
    </r>
    <r>
      <rPr>
        <sz val="10"/>
        <rFont val="宋体"/>
        <family val="0"/>
      </rPr>
      <t>调出资金</t>
    </r>
  </si>
  <si>
    <t>2300802政府性基金预算调出资金</t>
  </si>
  <si>
    <t>2018年社会保险基金支出预算草案</t>
  </si>
  <si>
    <t>预算数</t>
  </si>
  <si>
    <t>比上年增减（%）</t>
  </si>
  <si>
    <t>2018年社会保险基金收入预算草案</t>
  </si>
  <si>
    <t>2018年政府性基金支出预算草案</t>
  </si>
  <si>
    <t>项目名称</t>
  </si>
  <si>
    <t>全县</t>
  </si>
  <si>
    <t>县本级</t>
  </si>
  <si>
    <t>全县</t>
  </si>
  <si>
    <t>县本级</t>
  </si>
  <si>
    <t>单位：万元</t>
  </si>
  <si>
    <t>占调整预算(%)</t>
  </si>
  <si>
    <t>调整预算数</t>
  </si>
  <si>
    <t>实际完成数</t>
  </si>
  <si>
    <t>其中县本级完成数</t>
  </si>
  <si>
    <t>调整预算数</t>
  </si>
  <si>
    <t>实际完成数</t>
  </si>
  <si>
    <t>占调整预算（%)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</si>
</sst>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_);[Red]\(0.0\)"/>
    <numFmt numFmtId="187" formatCode="0.0_ "/>
    <numFmt numFmtId="188" formatCode="0.00_ "/>
    <numFmt numFmtId="189" formatCode="0.00_);[Red]\(0.00\)"/>
    <numFmt numFmtId="190" formatCode="m/d;@"/>
    <numFmt numFmtId="191" formatCode="0.0%"/>
    <numFmt numFmtId="192" formatCode="#,##0_ "/>
    <numFmt numFmtId="193" formatCode="0.0000_ "/>
    <numFmt numFmtId="194" formatCode="0.000_ "/>
  </numFmts>
  <fonts count="53">
    <font>
      <sz val="12"/>
      <name val="宋体"/>
      <family val="0"/>
    </font>
    <font>
      <sz val="9"/>
      <name val="宋体"/>
      <family val="0"/>
    </font>
    <font>
      <sz val="10.5"/>
      <name val="仿宋_GB2312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0"/>
      <name val="楷体_GB2312"/>
      <family val="3"/>
    </font>
    <font>
      <b/>
      <sz val="16"/>
      <name val="黑体"/>
      <family val="3"/>
    </font>
    <font>
      <sz val="11"/>
      <name val="Times New Roman"/>
      <family val="1"/>
    </font>
    <font>
      <sz val="10"/>
      <name val="Helv"/>
      <family val="2"/>
    </font>
    <font>
      <b/>
      <sz val="11"/>
      <name val="Times New Roman"/>
      <family val="1"/>
    </font>
    <font>
      <b/>
      <sz val="10"/>
      <name val="宋体"/>
      <family val="0"/>
    </font>
    <font>
      <sz val="10"/>
      <color indexed="8"/>
      <name val="Times New Roman"/>
      <family val="1"/>
    </font>
    <font>
      <b/>
      <sz val="16"/>
      <name val="方正小标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9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45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11" fillId="0" borderId="0" xfId="43" applyFont="1" applyAlignment="1">
      <alignment horizontal="center" wrapText="1"/>
      <protection/>
    </xf>
    <xf numFmtId="0" fontId="3" fillId="0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 shrinkToFi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45" applyFont="1" applyBorder="1" applyAlignment="1">
      <alignment horizontal="left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1" fontId="12" fillId="0" borderId="10" xfId="0" applyNumberFormat="1" applyFont="1" applyFill="1" applyBorder="1" applyAlignment="1" applyProtection="1">
      <alignment vertical="center" shrinkToFit="1"/>
      <protection locked="0"/>
    </xf>
    <xf numFmtId="1" fontId="3" fillId="0" borderId="10" xfId="0" applyNumberFormat="1" applyFont="1" applyFill="1" applyBorder="1" applyAlignment="1" applyProtection="1">
      <alignment horizontal="left" vertical="center" shrinkToFit="1"/>
      <protection locked="0"/>
    </xf>
    <xf numFmtId="1" fontId="3" fillId="0" borderId="10" xfId="0" applyNumberFormat="1" applyFont="1" applyFill="1" applyBorder="1" applyAlignment="1" applyProtection="1">
      <alignment vertical="center" shrinkToFit="1"/>
      <protection locked="0"/>
    </xf>
    <xf numFmtId="0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/>
    </xf>
    <xf numFmtId="0" fontId="3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horizontal="distributed" vertical="center" shrinkToFit="1"/>
    </xf>
    <xf numFmtId="0" fontId="12" fillId="0" borderId="10" xfId="0" applyFont="1" applyFill="1" applyBorder="1" applyAlignment="1">
      <alignment horizontal="distributed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justify" vertical="center" wrapText="1"/>
      <protection/>
    </xf>
    <xf numFmtId="0" fontId="12" fillId="33" borderId="10" xfId="0" applyFont="1" applyFill="1" applyBorder="1" applyAlignment="1" applyProtection="1">
      <alignment vertical="center" shrinkToFit="1"/>
      <protection/>
    </xf>
    <xf numFmtId="0" fontId="12" fillId="33" borderId="10" xfId="0" applyFont="1" applyFill="1" applyBorder="1" applyAlignment="1" applyProtection="1">
      <alignment horizontal="left" vertical="center" shrinkToFi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185" fontId="13" fillId="33" borderId="10" xfId="44" applyNumberFormat="1" applyFont="1" applyFill="1" applyBorder="1" applyAlignment="1" applyProtection="1">
      <alignment horizontal="center" vertical="center"/>
      <protection locked="0"/>
    </xf>
    <xf numFmtId="184" fontId="3" fillId="0" borderId="10" xfId="0" applyNumberFormat="1" applyFont="1" applyBorder="1" applyAlignment="1" applyProtection="1">
      <alignment horizontal="center" vertical="center"/>
      <protection/>
    </xf>
    <xf numFmtId="192" fontId="3" fillId="0" borderId="10" xfId="0" applyNumberFormat="1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12" fillId="33" borderId="10" xfId="0" applyFont="1" applyFill="1" applyBorder="1" applyAlignment="1" applyProtection="1">
      <alignment horizontal="center" vertical="center" shrinkToFit="1"/>
      <protection/>
    </xf>
    <xf numFmtId="3" fontId="3" fillId="33" borderId="10" xfId="0" applyNumberFormat="1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184" fontId="3" fillId="33" borderId="13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10" xfId="0" applyNumberFormat="1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184" fontId="3" fillId="33" borderId="13" xfId="0" applyNumberFormat="1" applyFont="1" applyFill="1" applyBorder="1" applyAlignment="1" applyProtection="1">
      <alignment horizontal="center" vertical="center" shrinkToFit="1"/>
      <protection/>
    </xf>
    <xf numFmtId="3" fontId="3" fillId="33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18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0" fontId="3" fillId="0" borderId="10" xfId="0" applyNumberFormat="1" applyFont="1" applyBorder="1" applyAlignment="1" applyProtection="1">
      <alignment horizontal="left" vertical="center"/>
      <protection locked="0"/>
    </xf>
    <xf numFmtId="0" fontId="12" fillId="0" borderId="10" xfId="0" applyNumberFormat="1" applyFont="1" applyBorder="1" applyAlignment="1" applyProtection="1">
      <alignment horizontal="left" vertical="center"/>
      <protection locked="0"/>
    </xf>
    <xf numFmtId="1" fontId="3" fillId="0" borderId="0" xfId="0" applyNumberFormat="1" applyFont="1" applyFill="1" applyAlignment="1">
      <alignment vertical="center"/>
    </xf>
    <xf numFmtId="184" fontId="12" fillId="0" borderId="1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84" fontId="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vertical="center" shrinkToFit="1"/>
      <protection/>
    </xf>
    <xf numFmtId="0" fontId="12" fillId="33" borderId="10" xfId="0" applyFont="1" applyFill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3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184" fontId="3" fillId="33" borderId="13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192" fontId="3" fillId="0" borderId="10" xfId="0" applyNumberFormat="1" applyFont="1" applyBorder="1" applyAlignment="1" applyProtection="1">
      <alignment vertical="center"/>
      <protection/>
    </xf>
    <xf numFmtId="192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 wrapText="1"/>
    </xf>
    <xf numFmtId="18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84" fontId="52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49" fontId="12" fillId="33" borderId="10" xfId="0" applyNumberFormat="1" applyFont="1" applyFill="1" applyBorder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12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 shrinkToFi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>
      <alignment horizontal="right" vertical="center"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185" fontId="12" fillId="0" borderId="10" xfId="0" applyNumberFormat="1" applyFont="1" applyBorder="1" applyAlignment="1" applyProtection="1">
      <alignment horizontal="distributed" vertical="center"/>
      <protection/>
    </xf>
    <xf numFmtId="0" fontId="52" fillId="33" borderId="0" xfId="0" applyFont="1" applyFill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shrinkToFit="1"/>
      <protection/>
    </xf>
    <xf numFmtId="0" fontId="12" fillId="33" borderId="12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top"/>
      <protection/>
    </xf>
    <xf numFmtId="0" fontId="8" fillId="33" borderId="0" xfId="0" applyFont="1" applyFill="1" applyAlignment="1" applyProtection="1">
      <alignment horizontal="center" vertical="top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49" fontId="14" fillId="0" borderId="0" xfId="43" applyNumberFormat="1" applyFont="1" applyAlignment="1">
      <alignment horizontal="center" vertical="center" wrapText="1"/>
      <protection/>
    </xf>
    <xf numFmtId="0" fontId="3" fillId="0" borderId="11" xfId="43" applyFont="1" applyBorder="1" applyAlignment="1">
      <alignment horizontal="right" wrapText="1"/>
      <protection/>
    </xf>
    <xf numFmtId="0" fontId="8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right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3" xfId="41"/>
    <cellStyle name="常规 2 10" xfId="42"/>
    <cellStyle name="常规_2013.1.人代会报告附表" xfId="43"/>
    <cellStyle name="常规_2013.10" xfId="44"/>
    <cellStyle name="常规_人代会报告附表（定）曹铂0103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1" ht="14.25"/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382"/>
  <sheetViews>
    <sheetView zoomScalePageLayoutView="0" workbookViewId="0" topLeftCell="A1">
      <selection activeCell="K25" sqref="K25"/>
    </sheetView>
  </sheetViews>
  <sheetFormatPr defaultColWidth="9.00390625" defaultRowHeight="14.25"/>
  <cols>
    <col min="1" max="1" width="18.125" style="0" customWidth="1"/>
    <col min="2" max="2" width="34.50390625" style="0" customWidth="1"/>
    <col min="3" max="3" width="22.375" style="0" customWidth="1"/>
  </cols>
  <sheetData>
    <row r="1" spans="1:3" ht="14.25">
      <c r="A1" s="25" t="s">
        <v>245</v>
      </c>
      <c r="B1" s="20"/>
      <c r="C1" s="9"/>
    </row>
    <row r="2" spans="1:3" ht="21">
      <c r="A2" s="189" t="s">
        <v>277</v>
      </c>
      <c r="B2" s="189"/>
      <c r="C2" s="189"/>
    </row>
    <row r="3" spans="1:3" ht="14.25">
      <c r="A3" s="19"/>
      <c r="B3" s="20"/>
      <c r="C3" s="3" t="s">
        <v>0</v>
      </c>
    </row>
    <row r="4" spans="1:3" s="31" customFormat="1" ht="15" customHeight="1">
      <c r="A4" s="21" t="s">
        <v>9</v>
      </c>
      <c r="B4" s="4" t="s">
        <v>10</v>
      </c>
      <c r="C4" s="4" t="s">
        <v>11</v>
      </c>
    </row>
    <row r="5" spans="1:3" s="31" customFormat="1" ht="15" customHeight="1">
      <c r="A5" s="22"/>
      <c r="B5" s="160" t="s">
        <v>12</v>
      </c>
      <c r="C5" s="167">
        <f>C6+C92+C95+C123+C140+C147+C161+C217+C253+C267+C272+C321+C334+C345+C351+C353+C367+C372+C377+C378+C380</f>
        <v>310099.68600000005</v>
      </c>
    </row>
    <row r="6" spans="1:3" s="31" customFormat="1" ht="15" customHeight="1">
      <c r="A6" s="92">
        <v>201</v>
      </c>
      <c r="B6" s="93" t="s">
        <v>294</v>
      </c>
      <c r="C6" s="94">
        <f>C7+C16+C22+C28+C32+C36+C38+C43+C45+C47+C50+C52+C57+C59+C62+C65+C69+C72+C76+C80+C82+C84+C87+C90</f>
        <v>28129.12</v>
      </c>
    </row>
    <row r="7" spans="1:3" s="31" customFormat="1" ht="15" customHeight="1">
      <c r="A7" s="92">
        <v>20101</v>
      </c>
      <c r="B7" s="93" t="s">
        <v>295</v>
      </c>
      <c r="C7" s="94">
        <f>SUM(C8:C15)</f>
        <v>855.16</v>
      </c>
    </row>
    <row r="8" spans="1:3" s="31" customFormat="1" ht="15" customHeight="1">
      <c r="A8" s="90">
        <v>2010101</v>
      </c>
      <c r="B8" s="91" t="s">
        <v>296</v>
      </c>
      <c r="C8" s="62">
        <v>625.56</v>
      </c>
    </row>
    <row r="9" spans="1:3" s="31" customFormat="1" ht="15" customHeight="1">
      <c r="A9" s="90">
        <v>2010102</v>
      </c>
      <c r="B9" s="91" t="s">
        <v>13</v>
      </c>
      <c r="C9" s="62">
        <v>34.6</v>
      </c>
    </row>
    <row r="10" spans="1:3" s="31" customFormat="1" ht="15" customHeight="1">
      <c r="A10" s="90">
        <v>2010103</v>
      </c>
      <c r="B10" s="91" t="s">
        <v>297</v>
      </c>
      <c r="C10" s="62">
        <v>50</v>
      </c>
    </row>
    <row r="11" spans="1:3" s="31" customFormat="1" ht="15" customHeight="1">
      <c r="A11" s="90">
        <v>2010104</v>
      </c>
      <c r="B11" s="91" t="s">
        <v>298</v>
      </c>
      <c r="C11" s="62">
        <v>55</v>
      </c>
    </row>
    <row r="12" spans="1:3" s="31" customFormat="1" ht="15" customHeight="1">
      <c r="A12" s="90">
        <v>2010105</v>
      </c>
      <c r="B12" s="91" t="s">
        <v>299</v>
      </c>
      <c r="C12" s="62">
        <v>10</v>
      </c>
    </row>
    <row r="13" spans="1:3" s="31" customFormat="1" ht="15" customHeight="1">
      <c r="A13" s="90">
        <v>2010106</v>
      </c>
      <c r="B13" s="91" t="s">
        <v>300</v>
      </c>
      <c r="C13" s="62">
        <v>60</v>
      </c>
    </row>
    <row r="14" spans="1:3" s="31" customFormat="1" ht="15" customHeight="1">
      <c r="A14" s="90">
        <v>2010107</v>
      </c>
      <c r="B14" s="91" t="s">
        <v>301</v>
      </c>
      <c r="C14" s="62">
        <v>10</v>
      </c>
    </row>
    <row r="15" spans="1:3" s="31" customFormat="1" ht="15" customHeight="1">
      <c r="A15" s="90">
        <v>2010108</v>
      </c>
      <c r="B15" s="91" t="s">
        <v>302</v>
      </c>
      <c r="C15" s="62">
        <v>10</v>
      </c>
    </row>
    <row r="16" spans="1:3" s="31" customFormat="1" ht="15" customHeight="1">
      <c r="A16" s="92">
        <v>20102</v>
      </c>
      <c r="B16" s="93" t="s">
        <v>303</v>
      </c>
      <c r="C16" s="94">
        <f>SUM(C17:C21)</f>
        <v>864.69</v>
      </c>
    </row>
    <row r="17" spans="1:3" s="31" customFormat="1" ht="15" customHeight="1">
      <c r="A17" s="90">
        <v>2010201</v>
      </c>
      <c r="B17" s="91" t="s">
        <v>296</v>
      </c>
      <c r="C17" s="62">
        <v>271.69</v>
      </c>
    </row>
    <row r="18" spans="1:3" s="31" customFormat="1" ht="15" customHeight="1">
      <c r="A18" s="90">
        <v>2010202</v>
      </c>
      <c r="B18" s="91" t="s">
        <v>13</v>
      </c>
      <c r="C18" s="62">
        <v>500</v>
      </c>
    </row>
    <row r="19" spans="1:3" s="31" customFormat="1" ht="15" customHeight="1">
      <c r="A19" s="90">
        <v>2010204</v>
      </c>
      <c r="B19" s="91" t="s">
        <v>304</v>
      </c>
      <c r="C19" s="62">
        <v>48</v>
      </c>
    </row>
    <row r="20" spans="1:3" s="31" customFormat="1" ht="15" customHeight="1">
      <c r="A20" s="90">
        <v>2010205</v>
      </c>
      <c r="B20" s="91" t="s">
        <v>305</v>
      </c>
      <c r="C20" s="62">
        <v>20</v>
      </c>
    </row>
    <row r="21" spans="1:3" s="31" customFormat="1" ht="15" customHeight="1">
      <c r="A21" s="90">
        <v>2010299</v>
      </c>
      <c r="B21" s="91" t="s">
        <v>293</v>
      </c>
      <c r="C21" s="62">
        <v>25</v>
      </c>
    </row>
    <row r="22" spans="1:3" s="31" customFormat="1" ht="15" customHeight="1">
      <c r="A22" s="92">
        <v>20103</v>
      </c>
      <c r="B22" s="93" t="s">
        <v>306</v>
      </c>
      <c r="C22" s="94">
        <f>SUM(C23:C27)</f>
        <v>15161.22</v>
      </c>
    </row>
    <row r="23" spans="1:3" s="31" customFormat="1" ht="15" customHeight="1">
      <c r="A23" s="90">
        <v>2010301</v>
      </c>
      <c r="B23" s="91" t="s">
        <v>296</v>
      </c>
      <c r="C23" s="62">
        <v>14636.56</v>
      </c>
    </row>
    <row r="24" spans="1:3" s="31" customFormat="1" ht="15" customHeight="1">
      <c r="A24" s="90">
        <v>2010302</v>
      </c>
      <c r="B24" s="91" t="s">
        <v>13</v>
      </c>
      <c r="C24" s="62">
        <v>15</v>
      </c>
    </row>
    <row r="25" spans="1:3" s="31" customFormat="1" ht="15" customHeight="1">
      <c r="A25" s="90">
        <v>2010305</v>
      </c>
      <c r="B25" s="91" t="s">
        <v>307</v>
      </c>
      <c r="C25" s="62">
        <v>10</v>
      </c>
    </row>
    <row r="26" spans="1:3" s="31" customFormat="1" ht="15" customHeight="1">
      <c r="A26" s="90">
        <v>2010350</v>
      </c>
      <c r="B26" s="91" t="s">
        <v>308</v>
      </c>
      <c r="C26" s="62">
        <v>453.66</v>
      </c>
    </row>
    <row r="27" spans="1:3" s="31" customFormat="1" ht="15" customHeight="1">
      <c r="A27" s="90">
        <v>2010399</v>
      </c>
      <c r="B27" s="91" t="s">
        <v>309</v>
      </c>
      <c r="C27" s="62">
        <v>46</v>
      </c>
    </row>
    <row r="28" spans="1:3" s="31" customFormat="1" ht="15" customHeight="1">
      <c r="A28" s="92">
        <v>20104</v>
      </c>
      <c r="B28" s="93" t="s">
        <v>310</v>
      </c>
      <c r="C28" s="94">
        <f>SUM(C29:C31)</f>
        <v>602.7</v>
      </c>
    </row>
    <row r="29" spans="1:3" s="31" customFormat="1" ht="15" customHeight="1">
      <c r="A29" s="90">
        <v>2010401</v>
      </c>
      <c r="B29" s="91" t="s">
        <v>296</v>
      </c>
      <c r="C29" s="62">
        <v>563.7</v>
      </c>
    </row>
    <row r="30" spans="1:3" s="31" customFormat="1" ht="15" customHeight="1">
      <c r="A30" s="90">
        <v>2010402</v>
      </c>
      <c r="B30" s="91" t="s">
        <v>13</v>
      </c>
      <c r="C30" s="62">
        <v>6</v>
      </c>
    </row>
    <row r="31" spans="1:3" s="31" customFormat="1" ht="15" customHeight="1">
      <c r="A31" s="90">
        <v>2010408</v>
      </c>
      <c r="B31" s="91" t="s">
        <v>311</v>
      </c>
      <c r="C31" s="62">
        <v>33</v>
      </c>
    </row>
    <row r="32" spans="1:3" s="31" customFormat="1" ht="15" customHeight="1">
      <c r="A32" s="92">
        <v>20105</v>
      </c>
      <c r="B32" s="93" t="s">
        <v>312</v>
      </c>
      <c r="C32" s="94">
        <f>C33+C34+C35</f>
        <v>265.07</v>
      </c>
    </row>
    <row r="33" spans="1:3" s="31" customFormat="1" ht="15" customHeight="1">
      <c r="A33" s="90">
        <v>2010501</v>
      </c>
      <c r="B33" s="91" t="s">
        <v>296</v>
      </c>
      <c r="C33" s="62">
        <v>211.07</v>
      </c>
    </row>
    <row r="34" spans="1:3" s="31" customFormat="1" ht="15" customHeight="1">
      <c r="A34" s="90">
        <v>2010507</v>
      </c>
      <c r="B34" s="91" t="s">
        <v>313</v>
      </c>
      <c r="C34" s="62">
        <v>50</v>
      </c>
    </row>
    <row r="35" spans="1:3" s="31" customFormat="1" ht="15" customHeight="1">
      <c r="A35" s="90">
        <v>2010508</v>
      </c>
      <c r="B35" s="91" t="s">
        <v>314</v>
      </c>
      <c r="C35" s="62">
        <v>4</v>
      </c>
    </row>
    <row r="36" spans="1:3" s="31" customFormat="1" ht="15" customHeight="1">
      <c r="A36" s="92">
        <v>20106</v>
      </c>
      <c r="B36" s="93" t="s">
        <v>315</v>
      </c>
      <c r="C36" s="94">
        <v>1281.68</v>
      </c>
    </row>
    <row r="37" spans="1:3" s="31" customFormat="1" ht="15" customHeight="1">
      <c r="A37" s="90">
        <v>2010601</v>
      </c>
      <c r="B37" s="91" t="s">
        <v>296</v>
      </c>
      <c r="C37" s="62">
        <v>1281.68</v>
      </c>
    </row>
    <row r="38" spans="1:3" s="31" customFormat="1" ht="15" customHeight="1">
      <c r="A38" s="92">
        <v>20108</v>
      </c>
      <c r="B38" s="93" t="s">
        <v>316</v>
      </c>
      <c r="C38" s="94">
        <f>SUM(C39:C42)</f>
        <v>347.43</v>
      </c>
    </row>
    <row r="39" spans="1:3" s="31" customFormat="1" ht="15" customHeight="1">
      <c r="A39" s="90">
        <v>2010801</v>
      </c>
      <c r="B39" s="91" t="s">
        <v>296</v>
      </c>
      <c r="C39" s="62">
        <v>251.43</v>
      </c>
    </row>
    <row r="40" spans="1:3" s="31" customFormat="1" ht="15" customHeight="1">
      <c r="A40" s="90">
        <v>2010804</v>
      </c>
      <c r="B40" s="91" t="s">
        <v>317</v>
      </c>
      <c r="C40" s="62">
        <v>75</v>
      </c>
    </row>
    <row r="41" spans="1:3" s="31" customFormat="1" ht="15" customHeight="1">
      <c r="A41" s="90">
        <v>2010806</v>
      </c>
      <c r="B41" s="91" t="s">
        <v>318</v>
      </c>
      <c r="C41" s="62">
        <v>10</v>
      </c>
    </row>
    <row r="42" spans="1:3" s="31" customFormat="1" ht="15" customHeight="1">
      <c r="A42" s="90">
        <v>2010899</v>
      </c>
      <c r="B42" s="138" t="s">
        <v>521</v>
      </c>
      <c r="C42" s="62">
        <v>11</v>
      </c>
    </row>
    <row r="43" spans="1:3" s="31" customFormat="1" ht="15" customHeight="1">
      <c r="A43" s="92">
        <v>20109</v>
      </c>
      <c r="B43" s="93" t="s">
        <v>319</v>
      </c>
      <c r="C43" s="94">
        <v>10</v>
      </c>
    </row>
    <row r="44" spans="1:3" s="31" customFormat="1" ht="15" customHeight="1">
      <c r="A44" s="90">
        <v>2010901</v>
      </c>
      <c r="B44" s="91" t="s">
        <v>296</v>
      </c>
      <c r="C44" s="62">
        <v>10</v>
      </c>
    </row>
    <row r="45" spans="1:3" s="31" customFormat="1" ht="15" customHeight="1">
      <c r="A45" s="95">
        <v>20110</v>
      </c>
      <c r="B45" s="96" t="s">
        <v>523</v>
      </c>
      <c r="C45" s="100">
        <f>C46</f>
        <v>16</v>
      </c>
    </row>
    <row r="46" spans="1:3" s="31" customFormat="1" ht="15" customHeight="1">
      <c r="A46" s="90">
        <v>2011006</v>
      </c>
      <c r="B46" s="139" t="s">
        <v>522</v>
      </c>
      <c r="C46" s="62">
        <v>16</v>
      </c>
    </row>
    <row r="47" spans="1:3" s="31" customFormat="1" ht="15" customHeight="1">
      <c r="A47" s="92">
        <v>20111</v>
      </c>
      <c r="B47" s="93" t="s">
        <v>320</v>
      </c>
      <c r="C47" s="94">
        <f>C48+C49</f>
        <v>915.65</v>
      </c>
    </row>
    <row r="48" spans="1:3" s="31" customFormat="1" ht="15" customHeight="1">
      <c r="A48" s="90">
        <v>2011101</v>
      </c>
      <c r="B48" s="91" t="s">
        <v>296</v>
      </c>
      <c r="C48" s="62">
        <v>795.65</v>
      </c>
    </row>
    <row r="49" spans="1:3" s="31" customFormat="1" ht="15" customHeight="1">
      <c r="A49" s="90">
        <v>2011104</v>
      </c>
      <c r="B49" s="91" t="s">
        <v>321</v>
      </c>
      <c r="C49" s="62">
        <v>120</v>
      </c>
    </row>
    <row r="50" spans="1:3" s="31" customFormat="1" ht="15" customHeight="1">
      <c r="A50" s="92">
        <v>20113</v>
      </c>
      <c r="B50" s="93" t="s">
        <v>322</v>
      </c>
      <c r="C50" s="94">
        <v>1026</v>
      </c>
    </row>
    <row r="51" spans="1:3" s="31" customFormat="1" ht="15" customHeight="1">
      <c r="A51" s="90">
        <v>2011301</v>
      </c>
      <c r="B51" s="91" t="s">
        <v>296</v>
      </c>
      <c r="C51" s="62">
        <v>1026</v>
      </c>
    </row>
    <row r="52" spans="1:3" s="31" customFormat="1" ht="15" customHeight="1">
      <c r="A52" s="92">
        <v>20115</v>
      </c>
      <c r="B52" s="93" t="s">
        <v>323</v>
      </c>
      <c r="C52" s="94">
        <f>SUM(C53:C56)</f>
        <v>2140.81</v>
      </c>
    </row>
    <row r="53" spans="1:3" s="31" customFormat="1" ht="15" customHeight="1">
      <c r="A53" s="90">
        <v>2011501</v>
      </c>
      <c r="B53" s="91" t="s">
        <v>296</v>
      </c>
      <c r="C53" s="62">
        <v>1309.73</v>
      </c>
    </row>
    <row r="54" spans="1:3" s="31" customFormat="1" ht="15" customHeight="1">
      <c r="A54" s="90">
        <v>2011502</v>
      </c>
      <c r="B54" s="91" t="s">
        <v>13</v>
      </c>
      <c r="C54" s="62">
        <f>278.46+116</f>
        <v>394.46</v>
      </c>
    </row>
    <row r="55" spans="1:3" s="31" customFormat="1" ht="15" customHeight="1">
      <c r="A55" s="90">
        <v>2011504</v>
      </c>
      <c r="B55" s="91" t="s">
        <v>324</v>
      </c>
      <c r="C55" s="62">
        <v>218.62</v>
      </c>
    </row>
    <row r="56" spans="1:3" s="31" customFormat="1" ht="15" customHeight="1">
      <c r="A56" s="90">
        <v>2011505</v>
      </c>
      <c r="B56" s="91" t="s">
        <v>14</v>
      </c>
      <c r="C56" s="62">
        <v>218</v>
      </c>
    </row>
    <row r="57" spans="1:3" s="31" customFormat="1" ht="15" customHeight="1">
      <c r="A57" s="95">
        <v>20117</v>
      </c>
      <c r="B57" s="137" t="s">
        <v>605</v>
      </c>
      <c r="C57" s="100">
        <f>C58</f>
        <v>4.94</v>
      </c>
    </row>
    <row r="58" spans="1:3" s="31" customFormat="1" ht="15" customHeight="1">
      <c r="A58" s="95">
        <v>2011799</v>
      </c>
      <c r="B58" s="140" t="s">
        <v>604</v>
      </c>
      <c r="C58" s="62">
        <v>4.94</v>
      </c>
    </row>
    <row r="59" spans="1:3" s="31" customFormat="1" ht="15" customHeight="1">
      <c r="A59" s="92">
        <v>20123</v>
      </c>
      <c r="B59" s="93" t="s">
        <v>325</v>
      </c>
      <c r="C59" s="94">
        <f>C60+C61</f>
        <v>1398.86</v>
      </c>
    </row>
    <row r="60" spans="1:3" s="31" customFormat="1" ht="15" customHeight="1">
      <c r="A60" s="90">
        <v>2012301</v>
      </c>
      <c r="B60" s="91" t="s">
        <v>296</v>
      </c>
      <c r="C60" s="62">
        <v>106.86</v>
      </c>
    </row>
    <row r="61" spans="1:3" s="31" customFormat="1" ht="15" customHeight="1">
      <c r="A61" s="90">
        <v>2012304</v>
      </c>
      <c r="B61" s="139" t="s">
        <v>524</v>
      </c>
      <c r="C61" s="62">
        <v>1292</v>
      </c>
    </row>
    <row r="62" spans="1:3" s="31" customFormat="1" ht="15" customHeight="1">
      <c r="A62" s="92">
        <v>20124</v>
      </c>
      <c r="B62" s="93" t="s">
        <v>326</v>
      </c>
      <c r="C62" s="94">
        <f>C63+C64</f>
        <v>27</v>
      </c>
    </row>
    <row r="63" spans="1:3" s="31" customFormat="1" ht="15" customHeight="1">
      <c r="A63" s="90">
        <v>2012401</v>
      </c>
      <c r="B63" s="91" t="s">
        <v>296</v>
      </c>
      <c r="C63" s="62">
        <v>17</v>
      </c>
    </row>
    <row r="64" spans="1:3" s="31" customFormat="1" ht="15" customHeight="1">
      <c r="A64" s="90">
        <v>2012404</v>
      </c>
      <c r="B64" s="138" t="s">
        <v>547</v>
      </c>
      <c r="C64" s="62">
        <v>10</v>
      </c>
    </row>
    <row r="65" spans="1:3" s="31" customFormat="1" ht="15" customHeight="1">
      <c r="A65" s="92">
        <v>20126</v>
      </c>
      <c r="B65" s="93" t="s">
        <v>327</v>
      </c>
      <c r="C65" s="94">
        <f>SUM(C66:C68)</f>
        <v>183.24</v>
      </c>
    </row>
    <row r="66" spans="1:3" s="31" customFormat="1" ht="15" customHeight="1">
      <c r="A66" s="90">
        <v>2012601</v>
      </c>
      <c r="B66" s="91" t="s">
        <v>296</v>
      </c>
      <c r="C66" s="62">
        <v>135.24</v>
      </c>
    </row>
    <row r="67" spans="1:3" s="31" customFormat="1" ht="15" customHeight="1">
      <c r="A67" s="90">
        <v>2012604</v>
      </c>
      <c r="B67" s="91" t="s">
        <v>328</v>
      </c>
      <c r="C67" s="62">
        <v>20</v>
      </c>
    </row>
    <row r="68" spans="1:3" s="31" customFormat="1" ht="15" customHeight="1">
      <c r="A68" s="90">
        <v>2012699</v>
      </c>
      <c r="B68" s="91" t="s">
        <v>329</v>
      </c>
      <c r="C68" s="62">
        <v>28</v>
      </c>
    </row>
    <row r="69" spans="1:3" s="31" customFormat="1" ht="15" customHeight="1">
      <c r="A69" s="92">
        <v>20128</v>
      </c>
      <c r="B69" s="93" t="s">
        <v>330</v>
      </c>
      <c r="C69" s="94">
        <f>SUM(C70:C71)</f>
        <v>69.37</v>
      </c>
    </row>
    <row r="70" spans="1:3" s="31" customFormat="1" ht="15" customHeight="1">
      <c r="A70" s="90">
        <v>2012801</v>
      </c>
      <c r="B70" s="91" t="s">
        <v>296</v>
      </c>
      <c r="C70" s="62">
        <v>55.37</v>
      </c>
    </row>
    <row r="71" spans="1:3" s="31" customFormat="1" ht="15" customHeight="1">
      <c r="A71" s="90">
        <v>2012899</v>
      </c>
      <c r="B71" s="91" t="s">
        <v>331</v>
      </c>
      <c r="C71" s="62">
        <v>14</v>
      </c>
    </row>
    <row r="72" spans="1:3" s="31" customFormat="1" ht="15" customHeight="1">
      <c r="A72" s="92">
        <v>20129</v>
      </c>
      <c r="B72" s="93" t="s">
        <v>332</v>
      </c>
      <c r="C72" s="94">
        <f>SUM(C73:C75)</f>
        <v>510.92</v>
      </c>
    </row>
    <row r="73" spans="1:3" s="31" customFormat="1" ht="15" customHeight="1">
      <c r="A73" s="90">
        <v>2012901</v>
      </c>
      <c r="B73" s="91" t="s">
        <v>296</v>
      </c>
      <c r="C73" s="62">
        <v>463.32</v>
      </c>
    </row>
    <row r="74" spans="1:3" s="31" customFormat="1" ht="15" customHeight="1">
      <c r="A74" s="90">
        <v>2012902</v>
      </c>
      <c r="B74" s="138" t="s">
        <v>111</v>
      </c>
      <c r="C74" s="62">
        <v>16</v>
      </c>
    </row>
    <row r="75" spans="1:3" s="31" customFormat="1" ht="15" customHeight="1">
      <c r="A75" s="90">
        <v>2012999</v>
      </c>
      <c r="B75" s="91" t="s">
        <v>333</v>
      </c>
      <c r="C75" s="62">
        <v>31.6</v>
      </c>
    </row>
    <row r="76" spans="1:3" s="31" customFormat="1" ht="15" customHeight="1">
      <c r="A76" s="92">
        <v>20131</v>
      </c>
      <c r="B76" s="93" t="s">
        <v>334</v>
      </c>
      <c r="C76" s="94">
        <f>SUM(C77:C79)</f>
        <v>544.79</v>
      </c>
    </row>
    <row r="77" spans="1:3" s="31" customFormat="1" ht="15" customHeight="1">
      <c r="A77" s="90">
        <v>2013101</v>
      </c>
      <c r="B77" s="91" t="s">
        <v>296</v>
      </c>
      <c r="C77" s="62">
        <v>403.75</v>
      </c>
    </row>
    <row r="78" spans="1:3" s="31" customFormat="1" ht="15" customHeight="1">
      <c r="A78" s="90">
        <v>2013105</v>
      </c>
      <c r="B78" s="91" t="s">
        <v>335</v>
      </c>
      <c r="C78" s="62">
        <v>23.38</v>
      </c>
    </row>
    <row r="79" spans="1:3" s="31" customFormat="1" ht="15" customHeight="1">
      <c r="A79" s="90">
        <v>2013199</v>
      </c>
      <c r="B79" s="91" t="s">
        <v>336</v>
      </c>
      <c r="C79" s="62">
        <v>117.66</v>
      </c>
    </row>
    <row r="80" spans="1:3" s="31" customFormat="1" ht="15" customHeight="1">
      <c r="A80" s="92">
        <v>20132</v>
      </c>
      <c r="B80" s="93" t="s">
        <v>337</v>
      </c>
      <c r="C80" s="94">
        <f>C81</f>
        <v>524.05</v>
      </c>
    </row>
    <row r="81" spans="1:3" s="31" customFormat="1" ht="15" customHeight="1">
      <c r="A81" s="90">
        <v>2013201</v>
      </c>
      <c r="B81" s="91" t="s">
        <v>296</v>
      </c>
      <c r="C81" s="62">
        <v>524.05</v>
      </c>
    </row>
    <row r="82" spans="1:3" s="31" customFormat="1" ht="15" customHeight="1">
      <c r="A82" s="92">
        <v>20133</v>
      </c>
      <c r="B82" s="93" t="s">
        <v>338</v>
      </c>
      <c r="C82" s="94">
        <v>244.44</v>
      </c>
    </row>
    <row r="83" spans="1:3" s="31" customFormat="1" ht="15" customHeight="1">
      <c r="A83" s="90">
        <v>2013301</v>
      </c>
      <c r="B83" s="91" t="s">
        <v>296</v>
      </c>
      <c r="C83" s="62">
        <v>244.44</v>
      </c>
    </row>
    <row r="84" spans="1:3" s="31" customFormat="1" ht="15" customHeight="1">
      <c r="A84" s="92">
        <v>20134</v>
      </c>
      <c r="B84" s="93" t="s">
        <v>339</v>
      </c>
      <c r="C84" s="94">
        <f>C85+C86</f>
        <v>43.98</v>
      </c>
    </row>
    <row r="85" spans="1:3" s="31" customFormat="1" ht="15" customHeight="1">
      <c r="A85" s="90">
        <v>2013401</v>
      </c>
      <c r="B85" s="91" t="s">
        <v>296</v>
      </c>
      <c r="C85" s="62">
        <v>37.98</v>
      </c>
    </row>
    <row r="86" spans="1:3" s="31" customFormat="1" ht="15" customHeight="1">
      <c r="A86" s="90">
        <v>2013499</v>
      </c>
      <c r="B86" s="91" t="s">
        <v>340</v>
      </c>
      <c r="C86" s="62">
        <v>6</v>
      </c>
    </row>
    <row r="87" spans="1:3" s="31" customFormat="1" ht="15" customHeight="1">
      <c r="A87" s="92">
        <v>20136</v>
      </c>
      <c r="B87" s="93" t="s">
        <v>341</v>
      </c>
      <c r="C87" s="94">
        <f>C88+C89</f>
        <v>1081.12</v>
      </c>
    </row>
    <row r="88" spans="1:3" s="31" customFormat="1" ht="15" customHeight="1">
      <c r="A88" s="90">
        <v>2013601</v>
      </c>
      <c r="B88" s="91" t="s">
        <v>296</v>
      </c>
      <c r="C88" s="62">
        <v>996.75</v>
      </c>
    </row>
    <row r="89" spans="1:3" s="31" customFormat="1" ht="15" customHeight="1">
      <c r="A89" s="90">
        <v>2013699</v>
      </c>
      <c r="B89" s="91" t="s">
        <v>341</v>
      </c>
      <c r="C89" s="62">
        <v>84.37</v>
      </c>
    </row>
    <row r="90" spans="1:3" s="31" customFormat="1" ht="15" customHeight="1">
      <c r="A90" s="95">
        <v>20199</v>
      </c>
      <c r="B90" s="141" t="s">
        <v>525</v>
      </c>
      <c r="C90" s="62">
        <f>C91</f>
        <v>10</v>
      </c>
    </row>
    <row r="91" spans="1:3" s="31" customFormat="1" ht="15" customHeight="1">
      <c r="A91" s="97">
        <v>2019999</v>
      </c>
      <c r="B91" s="142" t="s">
        <v>525</v>
      </c>
      <c r="C91" s="62">
        <v>10</v>
      </c>
    </row>
    <row r="92" spans="1:3" s="31" customFormat="1" ht="15" customHeight="1">
      <c r="A92" s="92">
        <v>203</v>
      </c>
      <c r="B92" s="93" t="s">
        <v>342</v>
      </c>
      <c r="C92" s="94">
        <v>100</v>
      </c>
    </row>
    <row r="93" spans="1:3" s="31" customFormat="1" ht="15" customHeight="1">
      <c r="A93" s="92">
        <v>20306</v>
      </c>
      <c r="B93" s="93" t="s">
        <v>343</v>
      </c>
      <c r="C93" s="94">
        <v>100</v>
      </c>
    </row>
    <row r="94" spans="1:3" s="31" customFormat="1" ht="15" customHeight="1">
      <c r="A94" s="90">
        <v>2030603</v>
      </c>
      <c r="B94" s="91" t="s">
        <v>344</v>
      </c>
      <c r="C94" s="62">
        <v>100</v>
      </c>
    </row>
    <row r="95" spans="1:3" s="31" customFormat="1" ht="15" customHeight="1">
      <c r="A95" s="92">
        <v>204</v>
      </c>
      <c r="B95" s="93" t="s">
        <v>345</v>
      </c>
      <c r="C95" s="94">
        <f>C96+C98+C110+C113+C117</f>
        <v>15161.98</v>
      </c>
    </row>
    <row r="96" spans="1:3" s="31" customFormat="1" ht="15" customHeight="1">
      <c r="A96" s="92">
        <v>20401</v>
      </c>
      <c r="B96" s="93" t="s">
        <v>346</v>
      </c>
      <c r="C96" s="94">
        <v>19</v>
      </c>
    </row>
    <row r="97" spans="1:3" s="31" customFormat="1" ht="15" customHeight="1">
      <c r="A97" s="90">
        <v>2040101</v>
      </c>
      <c r="B97" s="91" t="s">
        <v>347</v>
      </c>
      <c r="C97" s="62">
        <v>19</v>
      </c>
    </row>
    <row r="98" spans="1:3" s="31" customFormat="1" ht="15" customHeight="1">
      <c r="A98" s="92">
        <v>20402</v>
      </c>
      <c r="B98" s="93" t="s">
        <v>348</v>
      </c>
      <c r="C98" s="94">
        <f>SUM(C99:C109)</f>
        <v>11296.09</v>
      </c>
    </row>
    <row r="99" spans="1:3" s="31" customFormat="1" ht="15" customHeight="1">
      <c r="A99" s="90">
        <v>2040201</v>
      </c>
      <c r="B99" s="91" t="s">
        <v>296</v>
      </c>
      <c r="C99" s="62">
        <v>8669.53</v>
      </c>
    </row>
    <row r="100" spans="1:3" s="31" customFormat="1" ht="15" customHeight="1">
      <c r="A100" s="90">
        <v>2040204</v>
      </c>
      <c r="B100" s="91" t="s">
        <v>349</v>
      </c>
      <c r="C100" s="62">
        <v>35</v>
      </c>
    </row>
    <row r="101" spans="1:3" s="31" customFormat="1" ht="15" customHeight="1">
      <c r="A101" s="90">
        <v>2040205</v>
      </c>
      <c r="B101" s="91" t="s">
        <v>350</v>
      </c>
      <c r="C101" s="62">
        <v>30</v>
      </c>
    </row>
    <row r="102" spans="1:3" s="31" customFormat="1" ht="15" customHeight="1">
      <c r="A102" s="90">
        <v>2040206</v>
      </c>
      <c r="B102" s="91" t="s">
        <v>351</v>
      </c>
      <c r="C102" s="62">
        <v>20</v>
      </c>
    </row>
    <row r="103" spans="1:3" s="31" customFormat="1" ht="15" customHeight="1">
      <c r="A103" s="90">
        <v>2040208</v>
      </c>
      <c r="B103" s="138" t="s">
        <v>548</v>
      </c>
      <c r="C103" s="62">
        <v>4.41</v>
      </c>
    </row>
    <row r="104" spans="1:3" s="31" customFormat="1" ht="15" customHeight="1">
      <c r="A104" s="90">
        <v>2040211</v>
      </c>
      <c r="B104" s="91" t="s">
        <v>352</v>
      </c>
      <c r="C104" s="62">
        <v>45</v>
      </c>
    </row>
    <row r="105" spans="1:3" s="120" customFormat="1" ht="15" customHeight="1">
      <c r="A105" s="102">
        <v>2040212</v>
      </c>
      <c r="B105" s="103" t="s">
        <v>353</v>
      </c>
      <c r="C105" s="104">
        <f>548.68+108</f>
        <v>656.68</v>
      </c>
    </row>
    <row r="106" spans="1:3" s="31" customFormat="1" ht="15" customHeight="1">
      <c r="A106" s="90">
        <v>2040217</v>
      </c>
      <c r="B106" s="91" t="s">
        <v>354</v>
      </c>
      <c r="C106" s="62">
        <v>56.5</v>
      </c>
    </row>
    <row r="107" spans="1:3" s="31" customFormat="1" ht="15" customHeight="1">
      <c r="A107" s="90">
        <v>2040219</v>
      </c>
      <c r="B107" s="91" t="s">
        <v>318</v>
      </c>
      <c r="C107" s="62">
        <v>2.67</v>
      </c>
    </row>
    <row r="108" spans="1:3" s="31" customFormat="1" ht="15" customHeight="1">
      <c r="A108" s="90">
        <v>2040250</v>
      </c>
      <c r="B108" s="91" t="s">
        <v>308</v>
      </c>
      <c r="C108" s="62">
        <v>852.3</v>
      </c>
    </row>
    <row r="109" spans="1:3" s="31" customFormat="1" ht="15" customHeight="1">
      <c r="A109" s="90">
        <v>2040299</v>
      </c>
      <c r="B109" s="139" t="s">
        <v>526</v>
      </c>
      <c r="C109" s="62">
        <v>924</v>
      </c>
    </row>
    <row r="110" spans="1:3" s="31" customFormat="1" ht="15" customHeight="1">
      <c r="A110" s="92">
        <v>20404</v>
      </c>
      <c r="B110" s="93" t="s">
        <v>355</v>
      </c>
      <c r="C110" s="94">
        <f>C111+C112</f>
        <v>922.13</v>
      </c>
    </row>
    <row r="111" spans="1:3" s="31" customFormat="1" ht="15" customHeight="1">
      <c r="A111" s="90">
        <v>2040401</v>
      </c>
      <c r="B111" s="91" t="s">
        <v>296</v>
      </c>
      <c r="C111" s="62">
        <v>753.13</v>
      </c>
    </row>
    <row r="112" spans="1:3" s="31" customFormat="1" ht="15" customHeight="1">
      <c r="A112" s="90">
        <v>2040499</v>
      </c>
      <c r="B112" s="139" t="s">
        <v>527</v>
      </c>
      <c r="C112" s="62">
        <v>169</v>
      </c>
    </row>
    <row r="113" spans="1:3" s="31" customFormat="1" ht="15" customHeight="1">
      <c r="A113" s="92">
        <v>20405</v>
      </c>
      <c r="B113" s="93" t="s">
        <v>356</v>
      </c>
      <c r="C113" s="94">
        <f>C114+C115+C116</f>
        <v>2170.16</v>
      </c>
    </row>
    <row r="114" spans="1:3" s="31" customFormat="1" ht="15" customHeight="1">
      <c r="A114" s="90">
        <v>2040501</v>
      </c>
      <c r="B114" s="91" t="s">
        <v>296</v>
      </c>
      <c r="C114" s="62">
        <v>1203.16</v>
      </c>
    </row>
    <row r="115" spans="1:3" s="31" customFormat="1" ht="15" customHeight="1">
      <c r="A115" s="90">
        <v>2040504</v>
      </c>
      <c r="B115" s="91" t="s">
        <v>357</v>
      </c>
      <c r="C115" s="62">
        <v>600</v>
      </c>
    </row>
    <row r="116" spans="1:3" s="31" customFormat="1" ht="15" customHeight="1">
      <c r="A116" s="90">
        <v>2040599</v>
      </c>
      <c r="B116" s="139" t="s">
        <v>528</v>
      </c>
      <c r="C116" s="62">
        <v>367</v>
      </c>
    </row>
    <row r="117" spans="1:3" s="31" customFormat="1" ht="15" customHeight="1">
      <c r="A117" s="92">
        <v>20406</v>
      </c>
      <c r="B117" s="93" t="s">
        <v>358</v>
      </c>
      <c r="C117" s="94">
        <f>SUM(C118:C122)</f>
        <v>754.6</v>
      </c>
    </row>
    <row r="118" spans="1:3" s="31" customFormat="1" ht="15" customHeight="1">
      <c r="A118" s="90">
        <v>2040601</v>
      </c>
      <c r="B118" s="91" t="s">
        <v>296</v>
      </c>
      <c r="C118" s="62">
        <v>579.19</v>
      </c>
    </row>
    <row r="119" spans="1:3" s="31" customFormat="1" ht="15" customHeight="1">
      <c r="A119" s="90">
        <v>2040604</v>
      </c>
      <c r="B119" s="91" t="s">
        <v>359</v>
      </c>
      <c r="C119" s="62">
        <v>27.16</v>
      </c>
    </row>
    <row r="120" spans="1:3" s="31" customFormat="1" ht="15" customHeight="1">
      <c r="A120" s="90">
        <v>2040605</v>
      </c>
      <c r="B120" s="91" t="s">
        <v>360</v>
      </c>
      <c r="C120" s="62">
        <v>2</v>
      </c>
    </row>
    <row r="121" spans="1:3" s="31" customFormat="1" ht="15" customHeight="1">
      <c r="A121" s="90">
        <v>2040610</v>
      </c>
      <c r="B121" s="91" t="s">
        <v>361</v>
      </c>
      <c r="C121" s="62">
        <f>60+31.25</f>
        <v>91.25</v>
      </c>
    </row>
    <row r="122" spans="1:3" s="31" customFormat="1" ht="15" customHeight="1">
      <c r="A122" s="90">
        <v>2040699</v>
      </c>
      <c r="B122" s="139" t="s">
        <v>529</v>
      </c>
      <c r="C122" s="62">
        <v>55</v>
      </c>
    </row>
    <row r="123" spans="1:3" s="31" customFormat="1" ht="15" customHeight="1">
      <c r="A123" s="92">
        <v>205</v>
      </c>
      <c r="B123" s="93" t="s">
        <v>362</v>
      </c>
      <c r="C123" s="94">
        <f>C124+C126+C131+C134+C136+C138</f>
        <v>64981.71</v>
      </c>
    </row>
    <row r="124" spans="1:3" s="31" customFormat="1" ht="15" customHeight="1">
      <c r="A124" s="92">
        <v>20501</v>
      </c>
      <c r="B124" s="93" t="s">
        <v>363</v>
      </c>
      <c r="C124" s="94">
        <v>5577.46</v>
      </c>
    </row>
    <row r="125" spans="1:3" s="31" customFormat="1" ht="15" customHeight="1">
      <c r="A125" s="90">
        <v>2050101</v>
      </c>
      <c r="B125" s="91" t="s">
        <v>296</v>
      </c>
      <c r="C125" s="62">
        <v>5577.46</v>
      </c>
    </row>
    <row r="126" spans="1:3" s="31" customFormat="1" ht="15" customHeight="1">
      <c r="A126" s="92">
        <v>20502</v>
      </c>
      <c r="B126" s="93" t="s">
        <v>364</v>
      </c>
      <c r="C126" s="94">
        <f>SUM(C127:C130)</f>
        <v>48031.5</v>
      </c>
    </row>
    <row r="127" spans="1:3" s="31" customFormat="1" ht="15" customHeight="1">
      <c r="A127" s="97">
        <v>2050201</v>
      </c>
      <c r="B127" s="138" t="s">
        <v>549</v>
      </c>
      <c r="C127" s="101">
        <v>762</v>
      </c>
    </row>
    <row r="128" spans="1:3" s="31" customFormat="1" ht="15" customHeight="1">
      <c r="A128" s="97">
        <v>2050202</v>
      </c>
      <c r="B128" s="142" t="s">
        <v>550</v>
      </c>
      <c r="C128" s="101">
        <v>246</v>
      </c>
    </row>
    <row r="129" spans="1:3" s="31" customFormat="1" ht="15" customHeight="1">
      <c r="A129" s="90">
        <v>2050204</v>
      </c>
      <c r="B129" s="91" t="s">
        <v>365</v>
      </c>
      <c r="C129" s="104">
        <f>8404.74+717</f>
        <v>9121.74</v>
      </c>
    </row>
    <row r="130" spans="1:3" s="31" customFormat="1" ht="15" customHeight="1">
      <c r="A130" s="90">
        <v>2050299</v>
      </c>
      <c r="B130" s="91" t="s">
        <v>366</v>
      </c>
      <c r="C130" s="62">
        <f>35496.76+2405</f>
        <v>37901.76</v>
      </c>
    </row>
    <row r="131" spans="1:3" s="31" customFormat="1" ht="15" customHeight="1">
      <c r="A131" s="92">
        <v>20503</v>
      </c>
      <c r="B131" s="93" t="s">
        <v>367</v>
      </c>
      <c r="C131" s="94">
        <f>C132+C133</f>
        <v>2997.2</v>
      </c>
    </row>
    <row r="132" spans="1:3" s="31" customFormat="1" ht="15" customHeight="1">
      <c r="A132" s="90">
        <v>2050304</v>
      </c>
      <c r="B132" s="91" t="s">
        <v>368</v>
      </c>
      <c r="C132" s="62">
        <v>2260.7</v>
      </c>
    </row>
    <row r="133" spans="1:3" s="31" customFormat="1" ht="15" customHeight="1">
      <c r="A133" s="90">
        <v>2050399</v>
      </c>
      <c r="B133" s="142" t="s">
        <v>551</v>
      </c>
      <c r="C133" s="62">
        <v>736.5</v>
      </c>
    </row>
    <row r="134" spans="1:3" s="31" customFormat="1" ht="15" customHeight="1">
      <c r="A134" s="92">
        <v>20505</v>
      </c>
      <c r="B134" s="93" t="s">
        <v>369</v>
      </c>
      <c r="C134" s="94">
        <v>80.55</v>
      </c>
    </row>
    <row r="135" spans="1:3" s="31" customFormat="1" ht="15" customHeight="1">
      <c r="A135" s="90">
        <v>2050501</v>
      </c>
      <c r="B135" s="91" t="s">
        <v>370</v>
      </c>
      <c r="C135" s="62">
        <v>80.55</v>
      </c>
    </row>
    <row r="136" spans="1:3" s="31" customFormat="1" ht="15" customHeight="1">
      <c r="A136" s="92">
        <v>20509</v>
      </c>
      <c r="B136" s="93" t="s">
        <v>519</v>
      </c>
      <c r="C136" s="94">
        <v>1290</v>
      </c>
    </row>
    <row r="137" spans="1:3" s="31" customFormat="1" ht="15" customHeight="1">
      <c r="A137" s="90">
        <v>2050999</v>
      </c>
      <c r="B137" s="91" t="s">
        <v>520</v>
      </c>
      <c r="C137" s="62">
        <v>1290</v>
      </c>
    </row>
    <row r="138" spans="1:3" s="31" customFormat="1" ht="15" customHeight="1">
      <c r="A138" s="95">
        <v>20599</v>
      </c>
      <c r="B138" s="143" t="s">
        <v>530</v>
      </c>
      <c r="C138" s="100">
        <v>7005</v>
      </c>
    </row>
    <row r="139" spans="1:3" s="31" customFormat="1" ht="15" customHeight="1">
      <c r="A139" s="97">
        <v>2059999</v>
      </c>
      <c r="B139" s="142" t="s">
        <v>530</v>
      </c>
      <c r="C139" s="62">
        <v>7005</v>
      </c>
    </row>
    <row r="140" spans="1:3" s="31" customFormat="1" ht="15" customHeight="1">
      <c r="A140" s="92">
        <v>206</v>
      </c>
      <c r="B140" s="93" t="s">
        <v>371</v>
      </c>
      <c r="C140" s="94">
        <f>C141+C144</f>
        <v>1714.71</v>
      </c>
    </row>
    <row r="141" spans="1:3" s="31" customFormat="1" ht="15" customHeight="1">
      <c r="A141" s="92">
        <v>20601</v>
      </c>
      <c r="B141" s="93" t="s">
        <v>372</v>
      </c>
      <c r="C141" s="94">
        <f>C142+C143</f>
        <v>1680.71</v>
      </c>
    </row>
    <row r="142" spans="1:3" s="31" customFormat="1" ht="15" customHeight="1">
      <c r="A142" s="90">
        <v>2060101</v>
      </c>
      <c r="B142" s="91" t="s">
        <v>296</v>
      </c>
      <c r="C142" s="62">
        <v>180.71</v>
      </c>
    </row>
    <row r="143" spans="1:3" s="31" customFormat="1" ht="15" customHeight="1">
      <c r="A143" s="90">
        <v>2060102</v>
      </c>
      <c r="B143" s="91" t="s">
        <v>13</v>
      </c>
      <c r="C143" s="62">
        <v>1500</v>
      </c>
    </row>
    <row r="144" spans="1:3" s="31" customFormat="1" ht="15" customHeight="1">
      <c r="A144" s="92">
        <v>20607</v>
      </c>
      <c r="B144" s="93" t="s">
        <v>373</v>
      </c>
      <c r="C144" s="94">
        <f>C145+C146</f>
        <v>34</v>
      </c>
    </row>
    <row r="145" spans="1:3" s="31" customFormat="1" ht="15" customHeight="1">
      <c r="A145" s="90">
        <v>2060701</v>
      </c>
      <c r="B145" s="91" t="s">
        <v>374</v>
      </c>
      <c r="C145" s="62">
        <v>24</v>
      </c>
    </row>
    <row r="146" spans="1:3" s="31" customFormat="1" ht="15" customHeight="1">
      <c r="A146" s="90">
        <v>2060702</v>
      </c>
      <c r="B146" s="142" t="s">
        <v>552</v>
      </c>
      <c r="C146" s="62">
        <v>10</v>
      </c>
    </row>
    <row r="147" spans="1:3" s="31" customFormat="1" ht="15" customHeight="1">
      <c r="A147" s="92">
        <v>207</v>
      </c>
      <c r="B147" s="93" t="s">
        <v>375</v>
      </c>
      <c r="C147" s="94">
        <f>C148+C152+C155+C157</f>
        <v>2146.636</v>
      </c>
    </row>
    <row r="148" spans="1:3" s="31" customFormat="1" ht="15" customHeight="1">
      <c r="A148" s="92">
        <v>20701</v>
      </c>
      <c r="B148" s="93" t="s">
        <v>376</v>
      </c>
      <c r="C148" s="94">
        <f>C149+C150+C151</f>
        <v>542.77</v>
      </c>
    </row>
    <row r="149" spans="1:3" s="31" customFormat="1" ht="15" customHeight="1">
      <c r="A149" s="90">
        <v>2070101</v>
      </c>
      <c r="B149" s="91" t="s">
        <v>296</v>
      </c>
      <c r="C149" s="62">
        <v>490.12</v>
      </c>
    </row>
    <row r="150" spans="1:3" s="31" customFormat="1" ht="15" customHeight="1">
      <c r="A150" s="90">
        <v>2070105</v>
      </c>
      <c r="B150" s="91" t="s">
        <v>377</v>
      </c>
      <c r="C150" s="62">
        <v>10</v>
      </c>
    </row>
    <row r="151" spans="1:3" s="31" customFormat="1" ht="15" customHeight="1">
      <c r="A151" s="90">
        <v>2070199</v>
      </c>
      <c r="B151" s="91" t="s">
        <v>378</v>
      </c>
      <c r="C151" s="62">
        <v>42.65</v>
      </c>
    </row>
    <row r="152" spans="1:3" s="31" customFormat="1" ht="15" customHeight="1">
      <c r="A152" s="92">
        <v>20702</v>
      </c>
      <c r="B152" s="93" t="s">
        <v>379</v>
      </c>
      <c r="C152" s="94">
        <f>C153+C154</f>
        <v>124</v>
      </c>
    </row>
    <row r="153" spans="1:3" s="31" customFormat="1" ht="15" customHeight="1">
      <c r="A153" s="90">
        <v>2070204</v>
      </c>
      <c r="B153" s="91" t="s">
        <v>380</v>
      </c>
      <c r="C153" s="62">
        <v>2</v>
      </c>
    </row>
    <row r="154" spans="1:3" s="31" customFormat="1" ht="15" customHeight="1">
      <c r="A154" s="90">
        <v>2070205</v>
      </c>
      <c r="B154" s="139" t="s">
        <v>531</v>
      </c>
      <c r="C154" s="62">
        <v>122</v>
      </c>
    </row>
    <row r="155" spans="1:3" s="31" customFormat="1" ht="15" customHeight="1">
      <c r="A155" s="92">
        <v>20703</v>
      </c>
      <c r="B155" s="93" t="s">
        <v>381</v>
      </c>
      <c r="C155" s="94">
        <v>20</v>
      </c>
    </row>
    <row r="156" spans="1:3" s="31" customFormat="1" ht="15" customHeight="1">
      <c r="A156" s="90">
        <v>2070399</v>
      </c>
      <c r="B156" s="91" t="s">
        <v>382</v>
      </c>
      <c r="C156" s="62">
        <v>20</v>
      </c>
    </row>
    <row r="157" spans="1:3" s="31" customFormat="1" ht="15" customHeight="1">
      <c r="A157" s="92">
        <v>20704</v>
      </c>
      <c r="B157" s="93" t="s">
        <v>383</v>
      </c>
      <c r="C157" s="94">
        <f>C158+C159+C160</f>
        <v>1459.866</v>
      </c>
    </row>
    <row r="158" spans="1:3" s="31" customFormat="1" ht="15" customHeight="1">
      <c r="A158" s="90">
        <v>2070401</v>
      </c>
      <c r="B158" s="91" t="s">
        <v>296</v>
      </c>
      <c r="C158" s="62">
        <v>338.06</v>
      </c>
    </row>
    <row r="159" spans="1:3" s="31" customFormat="1" ht="15" customHeight="1">
      <c r="A159" s="90">
        <v>2070499</v>
      </c>
      <c r="B159" s="91" t="s">
        <v>384</v>
      </c>
      <c r="C159" s="62">
        <v>61.96</v>
      </c>
    </row>
    <row r="160" spans="1:3" s="31" customFormat="1" ht="15" customHeight="1">
      <c r="A160" s="90">
        <v>2079999</v>
      </c>
      <c r="B160" s="139" t="s">
        <v>532</v>
      </c>
      <c r="C160" s="62">
        <v>1059.846</v>
      </c>
    </row>
    <row r="161" spans="1:3" s="31" customFormat="1" ht="15" customHeight="1">
      <c r="A161" s="92">
        <v>208</v>
      </c>
      <c r="B161" s="93" t="s">
        <v>385</v>
      </c>
      <c r="C161" s="94">
        <f>C162+C169+C176+C181+C183+C190+C195+C197+C203+C206+C208+C211+C213+C215</f>
        <v>35647.520000000004</v>
      </c>
    </row>
    <row r="162" spans="1:3" s="31" customFormat="1" ht="15" customHeight="1">
      <c r="A162" s="92">
        <v>20801</v>
      </c>
      <c r="B162" s="93" t="s">
        <v>386</v>
      </c>
      <c r="C162" s="94">
        <f>SUM(C163:C168)</f>
        <v>8163.46</v>
      </c>
    </row>
    <row r="163" spans="1:3" s="31" customFormat="1" ht="15" customHeight="1">
      <c r="A163" s="90">
        <v>2080101</v>
      </c>
      <c r="B163" s="91" t="s">
        <v>296</v>
      </c>
      <c r="C163" s="62">
        <v>405.42</v>
      </c>
    </row>
    <row r="164" spans="1:3" s="31" customFormat="1" ht="15" customHeight="1">
      <c r="A164" s="90">
        <v>2080102</v>
      </c>
      <c r="B164" s="91" t="s">
        <v>13</v>
      </c>
      <c r="C164" s="62">
        <v>18</v>
      </c>
    </row>
    <row r="165" spans="1:3" s="31" customFormat="1" ht="15" customHeight="1">
      <c r="A165" s="90">
        <v>2080106</v>
      </c>
      <c r="B165" s="91" t="s">
        <v>387</v>
      </c>
      <c r="C165" s="62">
        <v>261.33</v>
      </c>
    </row>
    <row r="166" spans="1:3" s="31" customFormat="1" ht="15" customHeight="1">
      <c r="A166" s="90">
        <v>2080108</v>
      </c>
      <c r="B166" s="91" t="s">
        <v>318</v>
      </c>
      <c r="C166" s="62">
        <v>20</v>
      </c>
    </row>
    <row r="167" spans="1:3" s="31" customFormat="1" ht="15" customHeight="1">
      <c r="A167" s="90">
        <v>2080109</v>
      </c>
      <c r="B167" s="91" t="s">
        <v>388</v>
      </c>
      <c r="C167" s="62">
        <v>7388.11</v>
      </c>
    </row>
    <row r="168" spans="1:3" s="31" customFormat="1" ht="15" customHeight="1">
      <c r="A168" s="90">
        <v>2080199</v>
      </c>
      <c r="B168" s="91" t="s">
        <v>389</v>
      </c>
      <c r="C168" s="62">
        <v>70.6</v>
      </c>
    </row>
    <row r="169" spans="1:3" s="31" customFormat="1" ht="15" customHeight="1">
      <c r="A169" s="92">
        <v>20802</v>
      </c>
      <c r="B169" s="93" t="s">
        <v>390</v>
      </c>
      <c r="C169" s="94">
        <f>SUM(C170:C175)</f>
        <v>929.9200000000001</v>
      </c>
    </row>
    <row r="170" spans="1:3" s="31" customFormat="1" ht="15" customHeight="1">
      <c r="A170" s="90">
        <v>2080201</v>
      </c>
      <c r="B170" s="91" t="s">
        <v>296</v>
      </c>
      <c r="C170" s="62">
        <v>375.92</v>
      </c>
    </row>
    <row r="171" spans="1:3" s="31" customFormat="1" ht="15" customHeight="1">
      <c r="A171" s="90">
        <v>2080204</v>
      </c>
      <c r="B171" s="91" t="s">
        <v>391</v>
      </c>
      <c r="C171" s="62">
        <v>11</v>
      </c>
    </row>
    <row r="172" spans="1:3" s="31" customFormat="1" ht="15" customHeight="1">
      <c r="A172" s="90">
        <v>2080205</v>
      </c>
      <c r="B172" s="91" t="s">
        <v>392</v>
      </c>
      <c r="C172" s="62">
        <v>350</v>
      </c>
    </row>
    <row r="173" spans="1:3" s="31" customFormat="1" ht="15" customHeight="1">
      <c r="A173" s="90">
        <v>2080207</v>
      </c>
      <c r="B173" s="91" t="s">
        <v>393</v>
      </c>
      <c r="C173" s="62">
        <f>4+19</f>
        <v>23</v>
      </c>
    </row>
    <row r="174" spans="1:3" s="31" customFormat="1" ht="15" customHeight="1">
      <c r="A174" s="90">
        <v>2080208</v>
      </c>
      <c r="B174" s="139" t="s">
        <v>533</v>
      </c>
      <c r="C174" s="62">
        <v>100</v>
      </c>
    </row>
    <row r="175" spans="1:3" s="31" customFormat="1" ht="15" customHeight="1">
      <c r="A175" s="90">
        <v>2080299</v>
      </c>
      <c r="B175" s="142" t="s">
        <v>553</v>
      </c>
      <c r="C175" s="62">
        <v>70</v>
      </c>
    </row>
    <row r="176" spans="1:3" s="31" customFormat="1" ht="15" customHeight="1">
      <c r="A176" s="92">
        <v>20805</v>
      </c>
      <c r="B176" s="93" t="s">
        <v>394</v>
      </c>
      <c r="C176" s="94">
        <f>SUM(C177:C180)</f>
        <v>4744.35</v>
      </c>
    </row>
    <row r="177" spans="1:3" s="31" customFormat="1" ht="15" customHeight="1">
      <c r="A177" s="90">
        <v>2080501</v>
      </c>
      <c r="B177" s="91" t="s">
        <v>395</v>
      </c>
      <c r="C177" s="62">
        <v>566.82</v>
      </c>
    </row>
    <row r="178" spans="1:3" s="31" customFormat="1" ht="15" customHeight="1">
      <c r="A178" s="90">
        <v>2080502</v>
      </c>
      <c r="B178" s="91" t="s">
        <v>396</v>
      </c>
      <c r="C178" s="62">
        <v>21.36</v>
      </c>
    </row>
    <row r="179" spans="1:3" s="31" customFormat="1" ht="15" customHeight="1">
      <c r="A179" s="90">
        <v>2080505</v>
      </c>
      <c r="B179" s="91" t="s">
        <v>397</v>
      </c>
      <c r="C179" s="62">
        <v>4145.17</v>
      </c>
    </row>
    <row r="180" spans="1:3" s="31" customFormat="1" ht="15" customHeight="1">
      <c r="A180" s="90">
        <v>2080506</v>
      </c>
      <c r="B180" s="91" t="s">
        <v>398</v>
      </c>
      <c r="C180" s="62">
        <v>11</v>
      </c>
    </row>
    <row r="181" spans="1:3" s="31" customFormat="1" ht="15" customHeight="1">
      <c r="A181" s="105">
        <v>20807</v>
      </c>
      <c r="B181" s="106" t="s">
        <v>587</v>
      </c>
      <c r="C181" s="100">
        <v>964</v>
      </c>
    </row>
    <row r="182" spans="1:3" s="31" customFormat="1" ht="15" customHeight="1">
      <c r="A182" s="102">
        <v>2080799</v>
      </c>
      <c r="B182" s="144" t="s">
        <v>554</v>
      </c>
      <c r="C182" s="62">
        <v>963.5</v>
      </c>
    </row>
    <row r="183" spans="1:3" s="31" customFormat="1" ht="15" customHeight="1">
      <c r="A183" s="92">
        <v>20808</v>
      </c>
      <c r="B183" s="93" t="s">
        <v>399</v>
      </c>
      <c r="C183" s="94">
        <f>SUM(C184:C189)</f>
        <v>2124.98</v>
      </c>
    </row>
    <row r="184" spans="1:3" s="31" customFormat="1" ht="15" customHeight="1">
      <c r="A184" s="90">
        <v>2080801</v>
      </c>
      <c r="B184" s="91" t="s">
        <v>400</v>
      </c>
      <c r="C184" s="62">
        <f>229.28+86</f>
        <v>315.28</v>
      </c>
    </row>
    <row r="185" spans="1:3" s="31" customFormat="1" ht="15" customHeight="1">
      <c r="A185" s="90">
        <v>2080802</v>
      </c>
      <c r="B185" s="91" t="s">
        <v>401</v>
      </c>
      <c r="C185" s="62">
        <f>67.95+378</f>
        <v>445.95</v>
      </c>
    </row>
    <row r="186" spans="1:3" s="31" customFormat="1" ht="15" customHeight="1">
      <c r="A186" s="90">
        <v>2080803</v>
      </c>
      <c r="B186" s="142" t="s">
        <v>555</v>
      </c>
      <c r="C186" s="62">
        <v>774</v>
      </c>
    </row>
    <row r="187" spans="1:3" s="31" customFormat="1" ht="15" customHeight="1">
      <c r="A187" s="90">
        <v>2080804</v>
      </c>
      <c r="B187" s="91" t="s">
        <v>402</v>
      </c>
      <c r="C187" s="62">
        <f>10+10</f>
        <v>20</v>
      </c>
    </row>
    <row r="188" spans="1:3" s="31" customFormat="1" ht="15" customHeight="1">
      <c r="A188" s="90">
        <v>2080805</v>
      </c>
      <c r="B188" s="91" t="s">
        <v>403</v>
      </c>
      <c r="C188" s="62">
        <f>5+211</f>
        <v>216</v>
      </c>
    </row>
    <row r="189" spans="1:3" s="31" customFormat="1" ht="15" customHeight="1">
      <c r="A189" s="90">
        <v>2080899</v>
      </c>
      <c r="B189" s="142" t="s">
        <v>556</v>
      </c>
      <c r="C189" s="62">
        <v>353.75</v>
      </c>
    </row>
    <row r="190" spans="1:3" s="31" customFormat="1" ht="15" customHeight="1">
      <c r="A190" s="92">
        <v>20809</v>
      </c>
      <c r="B190" s="93" t="s">
        <v>404</v>
      </c>
      <c r="C190" s="94">
        <f>SUM(C191:C194)</f>
        <v>531</v>
      </c>
    </row>
    <row r="191" spans="1:3" s="31" customFormat="1" ht="15" customHeight="1">
      <c r="A191" s="90">
        <v>2080901</v>
      </c>
      <c r="B191" s="91" t="s">
        <v>405</v>
      </c>
      <c r="C191" s="62">
        <f>78+143</f>
        <v>221</v>
      </c>
    </row>
    <row r="192" spans="1:3" s="31" customFormat="1" ht="15" customHeight="1">
      <c r="A192" s="90">
        <v>2080902</v>
      </c>
      <c r="B192" s="142" t="s">
        <v>557</v>
      </c>
      <c r="C192" s="62">
        <v>82</v>
      </c>
    </row>
    <row r="193" spans="1:3" s="31" customFormat="1" ht="15" customHeight="1">
      <c r="A193" s="90">
        <v>2080903</v>
      </c>
      <c r="B193" s="142" t="s">
        <v>558</v>
      </c>
      <c r="C193" s="62">
        <v>21</v>
      </c>
    </row>
    <row r="194" spans="1:3" s="31" customFormat="1" ht="15" customHeight="1">
      <c r="A194" s="90">
        <v>2080999</v>
      </c>
      <c r="B194" s="91" t="s">
        <v>406</v>
      </c>
      <c r="C194" s="62">
        <v>207</v>
      </c>
    </row>
    <row r="195" spans="1:3" s="31" customFormat="1" ht="15" customHeight="1">
      <c r="A195" s="92">
        <v>20810</v>
      </c>
      <c r="B195" s="93" t="s">
        <v>407</v>
      </c>
      <c r="C195" s="94">
        <v>55</v>
      </c>
    </row>
    <row r="196" spans="1:3" s="31" customFormat="1" ht="15" customHeight="1">
      <c r="A196" s="90">
        <v>2081004</v>
      </c>
      <c r="B196" s="91" t="s">
        <v>408</v>
      </c>
      <c r="C196" s="62">
        <v>55</v>
      </c>
    </row>
    <row r="197" spans="1:3" s="31" customFormat="1" ht="15" customHeight="1">
      <c r="A197" s="92">
        <v>20811</v>
      </c>
      <c r="B197" s="93" t="s">
        <v>409</v>
      </c>
      <c r="C197" s="94">
        <f>SUM(C198:C202)</f>
        <v>509.81000000000006</v>
      </c>
    </row>
    <row r="198" spans="1:3" s="31" customFormat="1" ht="15" customHeight="1">
      <c r="A198" s="90">
        <v>2081101</v>
      </c>
      <c r="B198" s="91" t="s">
        <v>296</v>
      </c>
      <c r="C198" s="62">
        <v>26.93</v>
      </c>
    </row>
    <row r="199" spans="1:3" s="31" customFormat="1" ht="15" customHeight="1">
      <c r="A199" s="90">
        <v>2081104</v>
      </c>
      <c r="B199" s="91" t="s">
        <v>410</v>
      </c>
      <c r="C199" s="62">
        <f>4+33.57</f>
        <v>37.57</v>
      </c>
    </row>
    <row r="200" spans="1:3" s="31" customFormat="1" ht="15" customHeight="1">
      <c r="A200" s="90">
        <v>2081105</v>
      </c>
      <c r="B200" s="142" t="s">
        <v>559</v>
      </c>
      <c r="C200" s="62">
        <v>35.46</v>
      </c>
    </row>
    <row r="201" spans="1:3" s="31" customFormat="1" ht="15" customHeight="1">
      <c r="A201" s="90">
        <v>2081107</v>
      </c>
      <c r="B201" s="91" t="s">
        <v>411</v>
      </c>
      <c r="C201" s="62">
        <v>300</v>
      </c>
    </row>
    <row r="202" spans="1:3" s="31" customFormat="1" ht="15" customHeight="1">
      <c r="A202" s="90">
        <v>2081199</v>
      </c>
      <c r="B202" s="91" t="s">
        <v>412</v>
      </c>
      <c r="C202" s="62">
        <f>49.84+60.01</f>
        <v>109.85</v>
      </c>
    </row>
    <row r="203" spans="1:3" s="31" customFormat="1" ht="15" customHeight="1">
      <c r="A203" s="92">
        <v>20815</v>
      </c>
      <c r="B203" s="93" t="s">
        <v>413</v>
      </c>
      <c r="C203" s="94">
        <f>C204+C205</f>
        <v>101</v>
      </c>
    </row>
    <row r="204" spans="1:3" s="31" customFormat="1" ht="15" customHeight="1">
      <c r="A204" s="90">
        <v>2081502</v>
      </c>
      <c r="B204" s="91" t="s">
        <v>414</v>
      </c>
      <c r="C204" s="62">
        <v>51</v>
      </c>
    </row>
    <row r="205" spans="1:3" s="31" customFormat="1" ht="15" customHeight="1">
      <c r="A205" s="90">
        <v>2081599</v>
      </c>
      <c r="B205" s="91" t="s">
        <v>415</v>
      </c>
      <c r="C205" s="62">
        <v>50</v>
      </c>
    </row>
    <row r="206" spans="1:3" s="31" customFormat="1" ht="15" customHeight="1">
      <c r="A206" s="92">
        <v>20819</v>
      </c>
      <c r="B206" s="93" t="s">
        <v>416</v>
      </c>
      <c r="C206" s="94">
        <f>C207</f>
        <v>140</v>
      </c>
    </row>
    <row r="207" spans="1:3" s="31" customFormat="1" ht="15" customHeight="1">
      <c r="A207" s="90">
        <v>2081902</v>
      </c>
      <c r="B207" s="91" t="s">
        <v>417</v>
      </c>
      <c r="C207" s="62">
        <v>140</v>
      </c>
    </row>
    <row r="208" spans="1:3" s="31" customFormat="1" ht="15" customHeight="1">
      <c r="A208" s="92">
        <v>20820</v>
      </c>
      <c r="B208" s="93" t="s">
        <v>418</v>
      </c>
      <c r="C208" s="94">
        <f>C209+C210</f>
        <v>102</v>
      </c>
    </row>
    <row r="209" spans="1:3" s="31" customFormat="1" ht="15" customHeight="1">
      <c r="A209" s="90">
        <v>2082001</v>
      </c>
      <c r="B209" s="91" t="s">
        <v>419</v>
      </c>
      <c r="C209" s="62">
        <v>100</v>
      </c>
    </row>
    <row r="210" spans="1:3" s="31" customFormat="1" ht="15" customHeight="1">
      <c r="A210" s="90">
        <v>2082002</v>
      </c>
      <c r="B210" s="91" t="s">
        <v>420</v>
      </c>
      <c r="C210" s="62">
        <v>2</v>
      </c>
    </row>
    <row r="211" spans="1:3" s="31" customFormat="1" ht="15" customHeight="1">
      <c r="A211" s="92">
        <v>20821</v>
      </c>
      <c r="B211" s="93" t="s">
        <v>421</v>
      </c>
      <c r="C211" s="94">
        <f>C212</f>
        <v>300</v>
      </c>
    </row>
    <row r="212" spans="1:3" s="31" customFormat="1" ht="15" customHeight="1">
      <c r="A212" s="90">
        <v>2082102</v>
      </c>
      <c r="B212" s="91" t="s">
        <v>422</v>
      </c>
      <c r="C212" s="62">
        <v>300</v>
      </c>
    </row>
    <row r="213" spans="1:3" s="31" customFormat="1" ht="15" customHeight="1">
      <c r="A213" s="95">
        <v>20826</v>
      </c>
      <c r="B213" s="143" t="s">
        <v>535</v>
      </c>
      <c r="C213" s="100">
        <f>C214</f>
        <v>6366</v>
      </c>
    </row>
    <row r="214" spans="1:3" s="31" customFormat="1" ht="15" customHeight="1">
      <c r="A214" s="90">
        <v>2082602</v>
      </c>
      <c r="B214" s="139" t="s">
        <v>534</v>
      </c>
      <c r="C214" s="62">
        <v>6366</v>
      </c>
    </row>
    <row r="215" spans="1:3" s="31" customFormat="1" ht="15" customHeight="1">
      <c r="A215" s="95">
        <v>20899</v>
      </c>
      <c r="B215" s="141" t="s">
        <v>536</v>
      </c>
      <c r="C215" s="100">
        <f>C216</f>
        <v>10616</v>
      </c>
    </row>
    <row r="216" spans="1:3" s="31" customFormat="1" ht="15" customHeight="1">
      <c r="A216" s="90">
        <v>2089901</v>
      </c>
      <c r="B216" s="139" t="s">
        <v>536</v>
      </c>
      <c r="C216" s="62">
        <v>10616</v>
      </c>
    </row>
    <row r="217" spans="1:3" s="31" customFormat="1" ht="15" customHeight="1">
      <c r="A217" s="92">
        <v>210</v>
      </c>
      <c r="B217" s="93" t="s">
        <v>423</v>
      </c>
      <c r="C217" s="94">
        <f>C218+C221+C225+C229+C237+C239+C242+C245+C247+C249+C251</f>
        <v>25306.63</v>
      </c>
    </row>
    <row r="218" spans="1:3" s="31" customFormat="1" ht="15" customHeight="1">
      <c r="A218" s="92">
        <v>21001</v>
      </c>
      <c r="B218" s="93" t="s">
        <v>424</v>
      </c>
      <c r="C218" s="94">
        <f>C219+C220</f>
        <v>1681.15</v>
      </c>
    </row>
    <row r="219" spans="1:3" s="31" customFormat="1" ht="15" customHeight="1">
      <c r="A219" s="90">
        <v>2100101</v>
      </c>
      <c r="B219" s="91" t="s">
        <v>296</v>
      </c>
      <c r="C219" s="62">
        <v>1274.15</v>
      </c>
    </row>
    <row r="220" spans="1:3" s="31" customFormat="1" ht="15" customHeight="1">
      <c r="A220" s="90">
        <v>2100199</v>
      </c>
      <c r="B220" s="91" t="s">
        <v>425</v>
      </c>
      <c r="C220" s="62">
        <v>407</v>
      </c>
    </row>
    <row r="221" spans="1:3" s="31" customFormat="1" ht="15" customHeight="1">
      <c r="A221" s="92">
        <v>21002</v>
      </c>
      <c r="B221" s="93" t="s">
        <v>426</v>
      </c>
      <c r="C221" s="94">
        <f>SUM(C222:C224)</f>
        <v>2192</v>
      </c>
    </row>
    <row r="222" spans="1:3" s="31" customFormat="1" ht="15" customHeight="1">
      <c r="A222" s="90">
        <v>2100201</v>
      </c>
      <c r="B222" s="91" t="s">
        <v>427</v>
      </c>
      <c r="C222" s="62">
        <v>1298</v>
      </c>
    </row>
    <row r="223" spans="1:3" s="31" customFormat="1" ht="15" customHeight="1">
      <c r="A223" s="90">
        <v>2100202</v>
      </c>
      <c r="B223" s="91" t="s">
        <v>428</v>
      </c>
      <c r="C223" s="62">
        <v>644</v>
      </c>
    </row>
    <row r="224" spans="1:3" s="31" customFormat="1" ht="15" customHeight="1">
      <c r="A224" s="90">
        <v>2100299</v>
      </c>
      <c r="B224" s="142" t="s">
        <v>560</v>
      </c>
      <c r="C224" s="62">
        <v>250</v>
      </c>
    </row>
    <row r="225" spans="1:3" s="31" customFormat="1" ht="15" customHeight="1">
      <c r="A225" s="92">
        <v>21003</v>
      </c>
      <c r="B225" s="93" t="s">
        <v>429</v>
      </c>
      <c r="C225" s="94">
        <f>SUM(C226:C228)</f>
        <v>4439.79</v>
      </c>
    </row>
    <row r="226" spans="1:3" s="31" customFormat="1" ht="15" customHeight="1">
      <c r="A226" s="90">
        <v>2100301</v>
      </c>
      <c r="B226" s="91" t="s">
        <v>430</v>
      </c>
      <c r="C226" s="62">
        <v>0.6</v>
      </c>
    </row>
    <row r="227" spans="1:3" s="31" customFormat="1" ht="15" customHeight="1">
      <c r="A227" s="90">
        <v>2100302</v>
      </c>
      <c r="B227" s="91" t="s">
        <v>431</v>
      </c>
      <c r="C227" s="62">
        <v>3458.69</v>
      </c>
    </row>
    <row r="228" spans="1:3" s="31" customFormat="1" ht="15" customHeight="1">
      <c r="A228" s="90">
        <v>2100399</v>
      </c>
      <c r="B228" s="91" t="s">
        <v>432</v>
      </c>
      <c r="C228" s="62">
        <f>463.42+517.08</f>
        <v>980.5</v>
      </c>
    </row>
    <row r="229" spans="1:3" s="31" customFormat="1" ht="15" customHeight="1">
      <c r="A229" s="92">
        <v>21004</v>
      </c>
      <c r="B229" s="93" t="s">
        <v>433</v>
      </c>
      <c r="C229" s="94">
        <f>SUM(C230:C236)</f>
        <v>2989.3</v>
      </c>
    </row>
    <row r="230" spans="1:3" s="31" customFormat="1" ht="15" customHeight="1">
      <c r="A230" s="90">
        <v>2100401</v>
      </c>
      <c r="B230" s="91" t="s">
        <v>434</v>
      </c>
      <c r="C230" s="62">
        <v>468</v>
      </c>
    </row>
    <row r="231" spans="1:3" s="31" customFormat="1" ht="15" customHeight="1">
      <c r="A231" s="90">
        <v>2100402</v>
      </c>
      <c r="B231" s="91" t="s">
        <v>435</v>
      </c>
      <c r="C231" s="62">
        <v>30</v>
      </c>
    </row>
    <row r="232" spans="1:3" s="31" customFormat="1" ht="15" customHeight="1">
      <c r="A232" s="90">
        <v>2100403</v>
      </c>
      <c r="B232" s="91" t="s">
        <v>436</v>
      </c>
      <c r="C232" s="62">
        <v>381.6</v>
      </c>
    </row>
    <row r="233" spans="1:3" s="31" customFormat="1" ht="15" customHeight="1">
      <c r="A233" s="90">
        <v>2100408</v>
      </c>
      <c r="B233" s="91" t="s">
        <v>437</v>
      </c>
      <c r="C233" s="62">
        <f>407.8+1393</f>
        <v>1800.8</v>
      </c>
    </row>
    <row r="234" spans="1:3" s="31" customFormat="1" ht="15" customHeight="1">
      <c r="A234" s="90">
        <v>2100409</v>
      </c>
      <c r="B234" s="142" t="s">
        <v>561</v>
      </c>
      <c r="C234" s="62">
        <v>205.48</v>
      </c>
    </row>
    <row r="235" spans="1:3" s="31" customFormat="1" ht="15" customHeight="1">
      <c r="A235" s="90">
        <v>2100410</v>
      </c>
      <c r="B235" s="91" t="s">
        <v>438</v>
      </c>
      <c r="C235" s="62">
        <v>52</v>
      </c>
    </row>
    <row r="236" spans="1:3" s="31" customFormat="1" ht="15" customHeight="1">
      <c r="A236" s="90">
        <v>2100499</v>
      </c>
      <c r="B236" s="139" t="s">
        <v>537</v>
      </c>
      <c r="C236" s="62">
        <v>51.42</v>
      </c>
    </row>
    <row r="237" spans="1:3" s="31" customFormat="1" ht="15" customHeight="1">
      <c r="A237" s="98">
        <v>21006</v>
      </c>
      <c r="B237" s="141" t="s">
        <v>588</v>
      </c>
      <c r="C237" s="100">
        <f>C238</f>
        <v>64</v>
      </c>
    </row>
    <row r="238" spans="1:3" s="31" customFormat="1" ht="15" customHeight="1">
      <c r="A238" s="90">
        <v>2100699</v>
      </c>
      <c r="B238" s="142" t="s">
        <v>562</v>
      </c>
      <c r="C238" s="62">
        <v>64</v>
      </c>
    </row>
    <row r="239" spans="1:3" s="31" customFormat="1" ht="15" customHeight="1">
      <c r="A239" s="92">
        <v>21007</v>
      </c>
      <c r="B239" s="93" t="s">
        <v>439</v>
      </c>
      <c r="C239" s="94">
        <f>SUM(C240:C241)</f>
        <v>990.48</v>
      </c>
    </row>
    <row r="240" spans="1:3" s="31" customFormat="1" ht="15" customHeight="1">
      <c r="A240" s="90">
        <v>2100717</v>
      </c>
      <c r="B240" s="91" t="s">
        <v>440</v>
      </c>
      <c r="C240" s="62">
        <v>529</v>
      </c>
    </row>
    <row r="241" spans="1:3" s="31" customFormat="1" ht="15" customHeight="1">
      <c r="A241" s="90">
        <v>2100799</v>
      </c>
      <c r="B241" s="142" t="s">
        <v>563</v>
      </c>
      <c r="C241" s="62">
        <v>461.48</v>
      </c>
    </row>
    <row r="242" spans="1:3" s="31" customFormat="1" ht="15" customHeight="1">
      <c r="A242" s="92">
        <v>21011</v>
      </c>
      <c r="B242" s="93" t="s">
        <v>441</v>
      </c>
      <c r="C242" s="94">
        <f>SUM(C243:C244)</f>
        <v>1599.9099999999999</v>
      </c>
    </row>
    <row r="243" spans="1:3" s="31" customFormat="1" ht="15" customHeight="1">
      <c r="A243" s="90">
        <v>2101101</v>
      </c>
      <c r="B243" s="91" t="s">
        <v>442</v>
      </c>
      <c r="C243" s="62">
        <v>1433.33</v>
      </c>
    </row>
    <row r="244" spans="1:3" s="31" customFormat="1" ht="15" customHeight="1">
      <c r="A244" s="90">
        <v>2101102</v>
      </c>
      <c r="B244" s="91" t="s">
        <v>443</v>
      </c>
      <c r="C244" s="62">
        <v>166.58</v>
      </c>
    </row>
    <row r="245" spans="1:3" s="31" customFormat="1" ht="15" customHeight="1">
      <c r="A245" s="98">
        <v>21012</v>
      </c>
      <c r="B245" s="141" t="s">
        <v>589</v>
      </c>
      <c r="C245" s="100">
        <f>C246</f>
        <v>8549</v>
      </c>
    </row>
    <row r="246" spans="1:3" s="31" customFormat="1" ht="15" customHeight="1">
      <c r="A246" s="90">
        <v>2101202</v>
      </c>
      <c r="B246" s="139" t="s">
        <v>538</v>
      </c>
      <c r="C246" s="62">
        <v>8549</v>
      </c>
    </row>
    <row r="247" spans="1:3" s="31" customFormat="1" ht="15" customHeight="1">
      <c r="A247" s="98">
        <v>21013</v>
      </c>
      <c r="B247" s="141" t="s">
        <v>590</v>
      </c>
      <c r="C247" s="100">
        <f>C248</f>
        <v>2630</v>
      </c>
    </row>
    <row r="248" spans="1:3" s="31" customFormat="1" ht="15" customHeight="1">
      <c r="A248" s="90">
        <v>2101301</v>
      </c>
      <c r="B248" s="142" t="s">
        <v>564</v>
      </c>
      <c r="C248" s="62">
        <v>2630</v>
      </c>
    </row>
    <row r="249" spans="1:3" s="31" customFormat="1" ht="15" customHeight="1">
      <c r="A249" s="98">
        <v>21014</v>
      </c>
      <c r="B249" s="141" t="s">
        <v>591</v>
      </c>
      <c r="C249" s="100">
        <f>C250</f>
        <v>140</v>
      </c>
    </row>
    <row r="250" spans="1:3" s="31" customFormat="1" ht="15" customHeight="1">
      <c r="A250" s="90">
        <v>2101401</v>
      </c>
      <c r="B250" s="142" t="s">
        <v>565</v>
      </c>
      <c r="C250" s="62">
        <v>140</v>
      </c>
    </row>
    <row r="251" spans="1:3" s="31" customFormat="1" ht="15" customHeight="1">
      <c r="A251" s="98">
        <v>21099</v>
      </c>
      <c r="B251" s="141" t="s">
        <v>539</v>
      </c>
      <c r="C251" s="100">
        <f>C252</f>
        <v>31</v>
      </c>
    </row>
    <row r="252" spans="1:3" s="31" customFormat="1" ht="15" customHeight="1">
      <c r="A252" s="90">
        <v>2109901</v>
      </c>
      <c r="B252" s="139" t="s">
        <v>539</v>
      </c>
      <c r="C252" s="62">
        <v>31</v>
      </c>
    </row>
    <row r="253" spans="1:3" s="31" customFormat="1" ht="15" customHeight="1">
      <c r="A253" s="92">
        <v>211</v>
      </c>
      <c r="B253" s="93" t="s">
        <v>444</v>
      </c>
      <c r="C253" s="94">
        <f>C254+C257+C259+C261+C263+C265</f>
        <v>4776.23</v>
      </c>
    </row>
    <row r="254" spans="1:3" s="31" customFormat="1" ht="15" customHeight="1">
      <c r="A254" s="92">
        <v>21101</v>
      </c>
      <c r="B254" s="93" t="s">
        <v>445</v>
      </c>
      <c r="C254" s="94">
        <f>C255+C256</f>
        <v>607.31</v>
      </c>
    </row>
    <row r="255" spans="1:3" s="31" customFormat="1" ht="15" customHeight="1">
      <c r="A255" s="90">
        <v>2110101</v>
      </c>
      <c r="B255" s="91" t="s">
        <v>296</v>
      </c>
      <c r="C255" s="62">
        <v>277.31</v>
      </c>
    </row>
    <row r="256" spans="1:3" s="31" customFormat="1" ht="15" customHeight="1">
      <c r="A256" s="90">
        <v>2110102</v>
      </c>
      <c r="B256" s="91" t="s">
        <v>13</v>
      </c>
      <c r="C256" s="62">
        <v>330</v>
      </c>
    </row>
    <row r="257" spans="1:3" s="31" customFormat="1" ht="15" customHeight="1">
      <c r="A257" s="92">
        <v>21102</v>
      </c>
      <c r="B257" s="93" t="s">
        <v>446</v>
      </c>
      <c r="C257" s="94">
        <v>128</v>
      </c>
    </row>
    <row r="258" spans="1:3" s="31" customFormat="1" ht="15" customHeight="1">
      <c r="A258" s="90">
        <v>2110299</v>
      </c>
      <c r="B258" s="91" t="s">
        <v>447</v>
      </c>
      <c r="C258" s="62">
        <v>128</v>
      </c>
    </row>
    <row r="259" spans="1:3" s="31" customFormat="1" ht="15" customHeight="1">
      <c r="A259" s="98">
        <v>21103</v>
      </c>
      <c r="B259" s="107" t="s">
        <v>592</v>
      </c>
      <c r="C259" s="100">
        <f>C260</f>
        <v>150</v>
      </c>
    </row>
    <row r="260" spans="1:3" s="31" customFormat="1" ht="15" customHeight="1">
      <c r="A260" s="90">
        <v>2110301</v>
      </c>
      <c r="B260" s="142" t="s">
        <v>566</v>
      </c>
      <c r="C260" s="62">
        <v>150</v>
      </c>
    </row>
    <row r="261" spans="1:3" s="31" customFormat="1" ht="15" customHeight="1">
      <c r="A261" s="92">
        <v>21104</v>
      </c>
      <c r="B261" s="93" t="s">
        <v>448</v>
      </c>
      <c r="C261" s="94">
        <f>C262</f>
        <v>632</v>
      </c>
    </row>
    <row r="262" spans="1:3" s="31" customFormat="1" ht="15" customHeight="1">
      <c r="A262" s="90">
        <v>2110402</v>
      </c>
      <c r="B262" s="91" t="s">
        <v>449</v>
      </c>
      <c r="C262" s="62">
        <f>57+575</f>
        <v>632</v>
      </c>
    </row>
    <row r="263" spans="1:3" s="31" customFormat="1" ht="15" customHeight="1">
      <c r="A263" s="98">
        <v>21105</v>
      </c>
      <c r="B263" s="141" t="s">
        <v>593</v>
      </c>
      <c r="C263" s="100">
        <f>C264</f>
        <v>1302.63</v>
      </c>
    </row>
    <row r="264" spans="1:3" s="31" customFormat="1" ht="15" customHeight="1">
      <c r="A264" s="90">
        <v>2110507</v>
      </c>
      <c r="B264" s="145" t="s">
        <v>594</v>
      </c>
      <c r="C264" s="62">
        <v>1302.63</v>
      </c>
    </row>
    <row r="265" spans="1:3" s="31" customFormat="1" ht="15" customHeight="1">
      <c r="A265" s="98">
        <v>21106</v>
      </c>
      <c r="B265" s="107" t="s">
        <v>595</v>
      </c>
      <c r="C265" s="100">
        <f>C266</f>
        <v>1956.29</v>
      </c>
    </row>
    <row r="266" spans="1:3" s="31" customFormat="1" ht="15" customHeight="1">
      <c r="A266" s="90">
        <v>2110602</v>
      </c>
      <c r="B266" s="142" t="s">
        <v>567</v>
      </c>
      <c r="C266" s="62">
        <v>1956.29</v>
      </c>
    </row>
    <row r="267" spans="1:3" s="31" customFormat="1" ht="15" customHeight="1">
      <c r="A267" s="92">
        <v>212</v>
      </c>
      <c r="B267" s="93" t="s">
        <v>450</v>
      </c>
      <c r="C267" s="94">
        <f>C268+C270</f>
        <v>1366.47</v>
      </c>
    </row>
    <row r="268" spans="1:3" s="31" customFormat="1" ht="15" customHeight="1">
      <c r="A268" s="92">
        <v>21201</v>
      </c>
      <c r="B268" s="93" t="s">
        <v>451</v>
      </c>
      <c r="C268" s="94">
        <v>1331.47</v>
      </c>
    </row>
    <row r="269" spans="1:3" s="31" customFormat="1" ht="15" customHeight="1">
      <c r="A269" s="90">
        <v>2120101</v>
      </c>
      <c r="B269" s="91" t="s">
        <v>296</v>
      </c>
      <c r="C269" s="62">
        <v>1331.47</v>
      </c>
    </row>
    <row r="270" spans="1:3" s="31" customFormat="1" ht="15" customHeight="1">
      <c r="A270" s="92">
        <v>21202</v>
      </c>
      <c r="B270" s="93" t="s">
        <v>452</v>
      </c>
      <c r="C270" s="94">
        <v>35</v>
      </c>
    </row>
    <row r="271" spans="1:3" s="31" customFormat="1" ht="15" customHeight="1">
      <c r="A271" s="90">
        <v>2120201</v>
      </c>
      <c r="B271" s="91" t="s">
        <v>452</v>
      </c>
      <c r="C271" s="62">
        <v>35</v>
      </c>
    </row>
    <row r="272" spans="1:3" s="31" customFormat="1" ht="15" customHeight="1">
      <c r="A272" s="92">
        <v>213</v>
      </c>
      <c r="B272" s="93" t="s">
        <v>453</v>
      </c>
      <c r="C272" s="94">
        <f>C273+C290+C300+C308+C312+C314+C317</f>
        <v>67128.18</v>
      </c>
    </row>
    <row r="273" spans="1:3" s="31" customFormat="1" ht="15" customHeight="1">
      <c r="A273" s="92">
        <v>21301</v>
      </c>
      <c r="B273" s="93" t="s">
        <v>454</v>
      </c>
      <c r="C273" s="94">
        <f>SUM(C274:C289)</f>
        <v>8708.310000000001</v>
      </c>
    </row>
    <row r="274" spans="1:3" s="31" customFormat="1" ht="15" customHeight="1">
      <c r="A274" s="90">
        <v>2130101</v>
      </c>
      <c r="B274" s="91" t="s">
        <v>296</v>
      </c>
      <c r="C274" s="62">
        <v>2015.98</v>
      </c>
    </row>
    <row r="275" spans="1:3" s="31" customFormat="1" ht="15" customHeight="1">
      <c r="A275" s="90">
        <v>2130102</v>
      </c>
      <c r="B275" s="91" t="s">
        <v>13</v>
      </c>
      <c r="C275" s="62">
        <v>0.6</v>
      </c>
    </row>
    <row r="276" spans="1:3" s="31" customFormat="1" ht="15" customHeight="1">
      <c r="A276" s="90">
        <v>2130104</v>
      </c>
      <c r="B276" s="91" t="s">
        <v>308</v>
      </c>
      <c r="C276" s="62">
        <v>539.76</v>
      </c>
    </row>
    <row r="277" spans="1:3" s="31" customFormat="1" ht="15" customHeight="1">
      <c r="A277" s="90">
        <v>2130105</v>
      </c>
      <c r="B277" s="91" t="s">
        <v>455</v>
      </c>
      <c r="C277" s="62">
        <v>216</v>
      </c>
    </row>
    <row r="278" spans="1:3" s="31" customFormat="1" ht="15" customHeight="1">
      <c r="A278" s="90">
        <v>2130108</v>
      </c>
      <c r="B278" s="142" t="s">
        <v>568</v>
      </c>
      <c r="C278" s="62">
        <v>40</v>
      </c>
    </row>
    <row r="279" spans="1:3" s="31" customFormat="1" ht="15" customHeight="1">
      <c r="A279" s="90">
        <v>2130109</v>
      </c>
      <c r="B279" s="91" t="s">
        <v>456</v>
      </c>
      <c r="C279" s="62">
        <v>15</v>
      </c>
    </row>
    <row r="280" spans="1:3" s="31" customFormat="1" ht="15" customHeight="1">
      <c r="A280" s="90">
        <v>2130111</v>
      </c>
      <c r="B280" s="142" t="s">
        <v>569</v>
      </c>
      <c r="C280" s="62">
        <v>70.45</v>
      </c>
    </row>
    <row r="281" spans="1:3" s="31" customFormat="1" ht="15" customHeight="1">
      <c r="A281" s="90">
        <v>2130112</v>
      </c>
      <c r="B281" s="91" t="s">
        <v>457</v>
      </c>
      <c r="C281" s="62">
        <v>2</v>
      </c>
    </row>
    <row r="282" spans="1:3" s="31" customFormat="1" ht="15" customHeight="1">
      <c r="A282" s="90">
        <v>2130121</v>
      </c>
      <c r="B282" s="142" t="s">
        <v>570</v>
      </c>
      <c r="C282" s="62">
        <v>1200</v>
      </c>
    </row>
    <row r="283" spans="1:3" s="31" customFormat="1" ht="15" customHeight="1">
      <c r="A283" s="90">
        <v>2130122</v>
      </c>
      <c r="B283" s="91" t="s">
        <v>458</v>
      </c>
      <c r="C283" s="62">
        <f>4+1600</f>
        <v>1604</v>
      </c>
    </row>
    <row r="284" spans="1:3" s="31" customFormat="1" ht="15" customHeight="1">
      <c r="A284" s="90">
        <v>2130124</v>
      </c>
      <c r="B284" s="91" t="s">
        <v>459</v>
      </c>
      <c r="C284" s="62">
        <v>3</v>
      </c>
    </row>
    <row r="285" spans="1:3" s="31" customFormat="1" ht="15" customHeight="1">
      <c r="A285" s="90">
        <v>2130126</v>
      </c>
      <c r="B285" s="91" t="s">
        <v>460</v>
      </c>
      <c r="C285" s="62">
        <f>2+100</f>
        <v>102</v>
      </c>
    </row>
    <row r="286" spans="1:3" s="31" customFormat="1" ht="15" customHeight="1">
      <c r="A286" s="90">
        <v>2130135</v>
      </c>
      <c r="B286" s="91" t="s">
        <v>461</v>
      </c>
      <c r="C286" s="62">
        <f>244+2140</f>
        <v>2384</v>
      </c>
    </row>
    <row r="287" spans="1:3" s="31" customFormat="1" ht="15" customHeight="1">
      <c r="A287" s="90">
        <v>2130148</v>
      </c>
      <c r="B287" s="139" t="s">
        <v>540</v>
      </c>
      <c r="C287" s="62">
        <v>3</v>
      </c>
    </row>
    <row r="288" spans="1:3" s="31" customFormat="1" ht="15" customHeight="1">
      <c r="A288" s="90">
        <v>2130152</v>
      </c>
      <c r="B288" s="91" t="s">
        <v>462</v>
      </c>
      <c r="C288" s="62">
        <f>157+52.49</f>
        <v>209.49</v>
      </c>
    </row>
    <row r="289" spans="1:3" s="31" customFormat="1" ht="15" customHeight="1">
      <c r="A289" s="90">
        <v>2130199</v>
      </c>
      <c r="B289" s="139" t="s">
        <v>541</v>
      </c>
      <c r="C289" s="62">
        <v>303.03</v>
      </c>
    </row>
    <row r="290" spans="1:3" s="31" customFormat="1" ht="15" customHeight="1">
      <c r="A290" s="92">
        <v>21302</v>
      </c>
      <c r="B290" s="93" t="s">
        <v>463</v>
      </c>
      <c r="C290" s="94">
        <f>SUM(C291:C299)</f>
        <v>15867.34</v>
      </c>
    </row>
    <row r="291" spans="1:3" s="31" customFormat="1" ht="15" customHeight="1">
      <c r="A291" s="90">
        <v>2130201</v>
      </c>
      <c r="B291" s="91" t="s">
        <v>296</v>
      </c>
      <c r="C291" s="62">
        <v>2538.88</v>
      </c>
    </row>
    <row r="292" spans="1:3" s="31" customFormat="1" ht="15" customHeight="1">
      <c r="A292" s="90">
        <v>2130202</v>
      </c>
      <c r="B292" s="91" t="s">
        <v>13</v>
      </c>
      <c r="C292" s="62">
        <v>414.72</v>
      </c>
    </row>
    <row r="293" spans="1:3" s="31" customFormat="1" ht="15" customHeight="1">
      <c r="A293" s="90">
        <v>2130204</v>
      </c>
      <c r="B293" s="91" t="s">
        <v>464</v>
      </c>
      <c r="C293" s="62">
        <v>2801.08</v>
      </c>
    </row>
    <row r="294" spans="1:3" s="31" customFormat="1" ht="15" customHeight="1">
      <c r="A294" s="90">
        <v>2130205</v>
      </c>
      <c r="B294" s="91" t="s">
        <v>465</v>
      </c>
      <c r="C294" s="62">
        <v>1021</v>
      </c>
    </row>
    <row r="295" spans="1:3" s="31" customFormat="1" ht="15" customHeight="1">
      <c r="A295" s="90">
        <v>2130207</v>
      </c>
      <c r="B295" s="91" t="s">
        <v>466</v>
      </c>
      <c r="C295" s="62">
        <v>573.14</v>
      </c>
    </row>
    <row r="296" spans="1:3" s="31" customFormat="1" ht="15" customHeight="1">
      <c r="A296" s="90">
        <v>2130209</v>
      </c>
      <c r="B296" s="142" t="s">
        <v>571</v>
      </c>
      <c r="C296" s="62">
        <v>7788.52</v>
      </c>
    </row>
    <row r="297" spans="1:3" s="31" customFormat="1" ht="15" customHeight="1">
      <c r="A297" s="90">
        <v>2130221</v>
      </c>
      <c r="B297" s="91" t="s">
        <v>467</v>
      </c>
      <c r="C297" s="62">
        <v>50</v>
      </c>
    </row>
    <row r="298" spans="1:3" s="31" customFormat="1" ht="15" customHeight="1">
      <c r="A298" s="90">
        <v>2130234</v>
      </c>
      <c r="B298" s="91" t="s">
        <v>468</v>
      </c>
      <c r="C298" s="62">
        <v>85</v>
      </c>
    </row>
    <row r="299" spans="1:3" s="31" customFormat="1" ht="15" customHeight="1">
      <c r="A299" s="90">
        <v>2130299</v>
      </c>
      <c r="B299" s="91" t="s">
        <v>469</v>
      </c>
      <c r="C299" s="62">
        <v>595</v>
      </c>
    </row>
    <row r="300" spans="1:3" s="31" customFormat="1" ht="15" customHeight="1">
      <c r="A300" s="92">
        <v>21303</v>
      </c>
      <c r="B300" s="93" t="s">
        <v>470</v>
      </c>
      <c r="C300" s="94">
        <f>SUM(C301:C307)</f>
        <v>7612.8</v>
      </c>
    </row>
    <row r="301" spans="1:3" s="31" customFormat="1" ht="15" customHeight="1">
      <c r="A301" s="90">
        <v>2130301</v>
      </c>
      <c r="B301" s="91" t="s">
        <v>296</v>
      </c>
      <c r="C301" s="62">
        <v>980.78</v>
      </c>
    </row>
    <row r="302" spans="1:3" s="31" customFormat="1" ht="15" customHeight="1">
      <c r="A302" s="90">
        <v>2130306</v>
      </c>
      <c r="B302" s="91" t="s">
        <v>471</v>
      </c>
      <c r="C302" s="62">
        <v>159.02</v>
      </c>
    </row>
    <row r="303" spans="1:3" s="31" customFormat="1" ht="15" customHeight="1">
      <c r="A303" s="90">
        <v>2130312</v>
      </c>
      <c r="B303" s="91" t="s">
        <v>472</v>
      </c>
      <c r="C303" s="62">
        <v>8</v>
      </c>
    </row>
    <row r="304" spans="1:3" s="31" customFormat="1" ht="15" customHeight="1">
      <c r="A304" s="90">
        <v>2130314</v>
      </c>
      <c r="B304" s="142" t="s">
        <v>572</v>
      </c>
      <c r="C304" s="62">
        <v>106</v>
      </c>
    </row>
    <row r="305" spans="1:3" s="31" customFormat="1" ht="15" customHeight="1">
      <c r="A305" s="90">
        <v>2130315</v>
      </c>
      <c r="B305" s="142" t="s">
        <v>573</v>
      </c>
      <c r="C305" s="62">
        <v>30</v>
      </c>
    </row>
    <row r="306" spans="1:3" s="31" customFormat="1" ht="15" customHeight="1">
      <c r="A306" s="90">
        <v>2130316</v>
      </c>
      <c r="B306" s="91" t="s">
        <v>473</v>
      </c>
      <c r="C306" s="62">
        <v>4200</v>
      </c>
    </row>
    <row r="307" spans="1:3" s="31" customFormat="1" ht="15" customHeight="1">
      <c r="A307" s="90">
        <v>2130399</v>
      </c>
      <c r="B307" s="142" t="s">
        <v>574</v>
      </c>
      <c r="C307" s="62">
        <v>2129</v>
      </c>
    </row>
    <row r="308" spans="1:3" s="31" customFormat="1" ht="15" customHeight="1">
      <c r="A308" s="92">
        <v>21305</v>
      </c>
      <c r="B308" s="93" t="s">
        <v>474</v>
      </c>
      <c r="C308" s="94">
        <f>SUM(C309:C311)</f>
        <v>20830.73</v>
      </c>
    </row>
    <row r="309" spans="1:3" s="31" customFormat="1" ht="15" customHeight="1">
      <c r="A309" s="90">
        <v>2130501</v>
      </c>
      <c r="B309" s="91" t="s">
        <v>296</v>
      </c>
      <c r="C309" s="62">
        <v>424.73</v>
      </c>
    </row>
    <row r="310" spans="1:3" s="31" customFormat="1" ht="15" customHeight="1">
      <c r="A310" s="90">
        <v>2130504</v>
      </c>
      <c r="B310" s="91" t="s">
        <v>475</v>
      </c>
      <c r="C310" s="62">
        <v>2000</v>
      </c>
    </row>
    <row r="311" spans="1:3" s="31" customFormat="1" ht="15" customHeight="1">
      <c r="A311" s="90">
        <v>2130599</v>
      </c>
      <c r="B311" s="139" t="s">
        <v>542</v>
      </c>
      <c r="C311" s="62">
        <v>18406</v>
      </c>
    </row>
    <row r="312" spans="1:3" s="31" customFormat="1" ht="15" customHeight="1">
      <c r="A312" s="98">
        <v>21306</v>
      </c>
      <c r="B312" s="141" t="s">
        <v>596</v>
      </c>
      <c r="C312" s="100">
        <f>C313</f>
        <v>4841</v>
      </c>
    </row>
    <row r="313" spans="1:3" s="31" customFormat="1" ht="15" customHeight="1">
      <c r="A313" s="90">
        <v>2130602</v>
      </c>
      <c r="B313" s="142" t="s">
        <v>575</v>
      </c>
      <c r="C313" s="62">
        <v>4841</v>
      </c>
    </row>
    <row r="314" spans="1:3" s="31" customFormat="1" ht="15" customHeight="1">
      <c r="A314" s="92">
        <v>21307</v>
      </c>
      <c r="B314" s="93" t="s">
        <v>476</v>
      </c>
      <c r="C314" s="94">
        <f>C315+C316</f>
        <v>6828</v>
      </c>
    </row>
    <row r="315" spans="1:3" s="31" customFormat="1" ht="15" customHeight="1">
      <c r="A315" s="90">
        <v>2130705</v>
      </c>
      <c r="B315" s="91" t="s">
        <v>477</v>
      </c>
      <c r="C315" s="62">
        <v>3445</v>
      </c>
    </row>
    <row r="316" spans="1:3" s="31" customFormat="1" ht="15" customHeight="1">
      <c r="A316" s="90">
        <v>2130799</v>
      </c>
      <c r="B316" s="91" t="s">
        <v>478</v>
      </c>
      <c r="C316" s="62">
        <v>3383</v>
      </c>
    </row>
    <row r="317" spans="1:3" s="31" customFormat="1" ht="15" customHeight="1">
      <c r="A317" s="92">
        <v>21308</v>
      </c>
      <c r="B317" s="93" t="s">
        <v>479</v>
      </c>
      <c r="C317" s="94">
        <f>SUM(C318:C320)</f>
        <v>2440</v>
      </c>
    </row>
    <row r="318" spans="1:3" s="31" customFormat="1" ht="15" customHeight="1">
      <c r="A318" s="97">
        <v>2130802</v>
      </c>
      <c r="B318" s="142" t="s">
        <v>576</v>
      </c>
      <c r="C318" s="101">
        <v>600</v>
      </c>
    </row>
    <row r="319" spans="1:3" s="31" customFormat="1" ht="15" customHeight="1">
      <c r="A319" s="90">
        <v>2130803</v>
      </c>
      <c r="B319" s="91" t="s">
        <v>480</v>
      </c>
      <c r="C319" s="62">
        <v>1805</v>
      </c>
    </row>
    <row r="320" spans="1:3" s="31" customFormat="1" ht="15" customHeight="1">
      <c r="A320" s="90">
        <v>2130804</v>
      </c>
      <c r="B320" s="142" t="s">
        <v>580</v>
      </c>
      <c r="C320" s="62">
        <v>35</v>
      </c>
    </row>
    <row r="321" spans="1:3" s="31" customFormat="1" ht="15" customHeight="1">
      <c r="A321" s="92">
        <v>214</v>
      </c>
      <c r="B321" s="93" t="s">
        <v>481</v>
      </c>
      <c r="C321" s="94">
        <f>C322+C328+C330+C332</f>
        <v>17228.47</v>
      </c>
    </row>
    <row r="322" spans="1:3" s="31" customFormat="1" ht="15" customHeight="1">
      <c r="A322" s="92">
        <v>21401</v>
      </c>
      <c r="B322" s="93" t="s">
        <v>482</v>
      </c>
      <c r="C322" s="94">
        <f>SUM(C323:C327)</f>
        <v>15492.33</v>
      </c>
    </row>
    <row r="323" spans="1:3" s="31" customFormat="1" ht="15" customHeight="1">
      <c r="A323" s="90">
        <v>2140101</v>
      </c>
      <c r="B323" s="91" t="s">
        <v>296</v>
      </c>
      <c r="C323" s="62">
        <v>110</v>
      </c>
    </row>
    <row r="324" spans="1:3" s="31" customFormat="1" ht="15" customHeight="1">
      <c r="A324" s="90">
        <v>2140104</v>
      </c>
      <c r="B324" s="139" t="s">
        <v>543</v>
      </c>
      <c r="C324" s="62">
        <v>9861</v>
      </c>
    </row>
    <row r="325" spans="1:3" s="31" customFormat="1" ht="15" customHeight="1">
      <c r="A325" s="90">
        <v>2140106</v>
      </c>
      <c r="B325" s="139" t="s">
        <v>544</v>
      </c>
      <c r="C325" s="62">
        <v>132</v>
      </c>
    </row>
    <row r="326" spans="1:5" s="31" customFormat="1" ht="15" customHeight="1">
      <c r="A326" s="90">
        <v>2140112</v>
      </c>
      <c r="B326" s="139" t="s">
        <v>545</v>
      </c>
      <c r="C326" s="62">
        <v>25.4</v>
      </c>
      <c r="E326" s="146"/>
    </row>
    <row r="327" spans="1:3" s="31" customFormat="1" ht="15" customHeight="1">
      <c r="A327" s="90">
        <v>2140199</v>
      </c>
      <c r="B327" s="91" t="s">
        <v>483</v>
      </c>
      <c r="C327" s="62">
        <f>4830.93+533</f>
        <v>5363.93</v>
      </c>
    </row>
    <row r="328" spans="1:3" s="31" customFormat="1" ht="15" customHeight="1">
      <c r="A328" s="92">
        <v>21402</v>
      </c>
      <c r="B328" s="93" t="s">
        <v>484</v>
      </c>
      <c r="C328" s="94">
        <v>109.01</v>
      </c>
    </row>
    <row r="329" spans="1:3" s="31" customFormat="1" ht="15" customHeight="1">
      <c r="A329" s="90">
        <v>2140201</v>
      </c>
      <c r="B329" s="91" t="s">
        <v>296</v>
      </c>
      <c r="C329" s="62">
        <v>109.01</v>
      </c>
    </row>
    <row r="330" spans="1:3" s="31" customFormat="1" ht="15" customHeight="1">
      <c r="A330" s="98">
        <v>21404</v>
      </c>
      <c r="B330" s="107" t="s">
        <v>597</v>
      </c>
      <c r="C330" s="100">
        <f>C331</f>
        <v>100.13</v>
      </c>
    </row>
    <row r="331" spans="1:3" s="31" customFormat="1" ht="15" customHeight="1">
      <c r="A331" s="90">
        <v>2140401</v>
      </c>
      <c r="B331" s="142" t="s">
        <v>577</v>
      </c>
      <c r="C331" s="62">
        <v>100.13</v>
      </c>
    </row>
    <row r="332" spans="1:3" s="31" customFormat="1" ht="15" customHeight="1">
      <c r="A332" s="98">
        <v>21406</v>
      </c>
      <c r="B332" s="141" t="s">
        <v>598</v>
      </c>
      <c r="C332" s="100">
        <f>C333</f>
        <v>1527</v>
      </c>
    </row>
    <row r="333" spans="1:3" s="31" customFormat="1" ht="15" customHeight="1">
      <c r="A333" s="90">
        <v>2140602</v>
      </c>
      <c r="B333" s="142" t="s">
        <v>578</v>
      </c>
      <c r="C333" s="62">
        <v>1527</v>
      </c>
    </row>
    <row r="334" spans="1:3" s="31" customFormat="1" ht="15" customHeight="1">
      <c r="A334" s="92">
        <v>215</v>
      </c>
      <c r="B334" s="93" t="s">
        <v>485</v>
      </c>
      <c r="C334" s="94">
        <f>C335+C337+C339+C343</f>
        <v>1034.03</v>
      </c>
    </row>
    <row r="335" spans="1:3" s="31" customFormat="1" ht="15" customHeight="1">
      <c r="A335" s="92">
        <v>21501</v>
      </c>
      <c r="B335" s="93" t="s">
        <v>486</v>
      </c>
      <c r="C335" s="94">
        <v>5</v>
      </c>
    </row>
    <row r="336" spans="1:3" s="31" customFormat="1" ht="15" customHeight="1">
      <c r="A336" s="90">
        <v>2150101</v>
      </c>
      <c r="B336" s="91" t="s">
        <v>296</v>
      </c>
      <c r="C336" s="62">
        <v>5</v>
      </c>
    </row>
    <row r="337" spans="1:3" s="31" customFormat="1" ht="15" customHeight="1">
      <c r="A337" s="92">
        <v>21505</v>
      </c>
      <c r="B337" s="93" t="s">
        <v>487</v>
      </c>
      <c r="C337" s="94">
        <v>413.92</v>
      </c>
    </row>
    <row r="338" spans="1:3" s="31" customFormat="1" ht="15" customHeight="1">
      <c r="A338" s="90">
        <v>2150501</v>
      </c>
      <c r="B338" s="91" t="s">
        <v>296</v>
      </c>
      <c r="C338" s="62">
        <v>413.92</v>
      </c>
    </row>
    <row r="339" spans="1:3" s="31" customFormat="1" ht="15" customHeight="1">
      <c r="A339" s="92">
        <v>21506</v>
      </c>
      <c r="B339" s="93" t="s">
        <v>488</v>
      </c>
      <c r="C339" s="94">
        <f>SUM(C340:C342)</f>
        <v>500.55</v>
      </c>
    </row>
    <row r="340" spans="1:3" s="31" customFormat="1" ht="15" customHeight="1">
      <c r="A340" s="90">
        <v>2150601</v>
      </c>
      <c r="B340" s="91" t="s">
        <v>296</v>
      </c>
      <c r="C340" s="62">
        <v>435.55</v>
      </c>
    </row>
    <row r="341" spans="1:3" s="31" customFormat="1" ht="15" customHeight="1">
      <c r="A341" s="90">
        <v>2150602</v>
      </c>
      <c r="B341" s="91" t="s">
        <v>13</v>
      </c>
      <c r="C341" s="62">
        <v>10</v>
      </c>
    </row>
    <row r="342" spans="1:3" s="31" customFormat="1" ht="15" customHeight="1">
      <c r="A342" s="90">
        <v>2150699</v>
      </c>
      <c r="B342" s="91" t="s">
        <v>489</v>
      </c>
      <c r="C342" s="62">
        <f>15+40</f>
        <v>55</v>
      </c>
    </row>
    <row r="343" spans="1:3" s="31" customFormat="1" ht="15" customHeight="1">
      <c r="A343" s="92">
        <v>21599</v>
      </c>
      <c r="B343" s="93" t="s">
        <v>490</v>
      </c>
      <c r="C343" s="94">
        <v>114.56</v>
      </c>
    </row>
    <row r="344" spans="1:3" s="31" customFormat="1" ht="15" customHeight="1">
      <c r="A344" s="90">
        <v>2159999</v>
      </c>
      <c r="B344" s="91" t="s">
        <v>490</v>
      </c>
      <c r="C344" s="62">
        <v>114.56</v>
      </c>
    </row>
    <row r="345" spans="1:3" s="31" customFormat="1" ht="15" customHeight="1">
      <c r="A345" s="92">
        <v>216</v>
      </c>
      <c r="B345" s="93" t="s">
        <v>491</v>
      </c>
      <c r="C345" s="94">
        <f>C346+C348</f>
        <v>558.1</v>
      </c>
    </row>
    <row r="346" spans="1:3" s="31" customFormat="1" ht="15" customHeight="1">
      <c r="A346" s="92">
        <v>21602</v>
      </c>
      <c r="B346" s="93" t="s">
        <v>492</v>
      </c>
      <c r="C346" s="94">
        <v>87.45</v>
      </c>
    </row>
    <row r="347" spans="1:3" s="31" customFormat="1" ht="15" customHeight="1">
      <c r="A347" s="90">
        <v>2160250</v>
      </c>
      <c r="B347" s="91" t="s">
        <v>308</v>
      </c>
      <c r="C347" s="62">
        <v>87.45</v>
      </c>
    </row>
    <row r="348" spans="1:3" s="31" customFormat="1" ht="15" customHeight="1">
      <c r="A348" s="92">
        <v>21605</v>
      </c>
      <c r="B348" s="93" t="s">
        <v>493</v>
      </c>
      <c r="C348" s="94">
        <f>C349+C350</f>
        <v>470.65</v>
      </c>
    </row>
    <row r="349" spans="1:3" s="31" customFormat="1" ht="15" customHeight="1">
      <c r="A349" s="90">
        <v>2160501</v>
      </c>
      <c r="B349" s="91" t="s">
        <v>296</v>
      </c>
      <c r="C349" s="62">
        <v>456.65</v>
      </c>
    </row>
    <row r="350" spans="1:3" s="31" customFormat="1" ht="15" customHeight="1">
      <c r="A350" s="90">
        <v>2160599</v>
      </c>
      <c r="B350" s="91" t="s">
        <v>494</v>
      </c>
      <c r="C350" s="62">
        <v>14</v>
      </c>
    </row>
    <row r="351" spans="1:3" s="31" customFormat="1" ht="15" customHeight="1">
      <c r="A351" s="105">
        <v>217</v>
      </c>
      <c r="B351" s="106" t="s">
        <v>599</v>
      </c>
      <c r="C351" s="62">
        <f>C352</f>
        <v>100</v>
      </c>
    </row>
    <row r="352" spans="1:3" s="31" customFormat="1" ht="15" customHeight="1">
      <c r="A352" s="90">
        <v>2179901</v>
      </c>
      <c r="B352" s="139" t="s">
        <v>546</v>
      </c>
      <c r="C352" s="62">
        <v>100</v>
      </c>
    </row>
    <row r="353" spans="1:3" s="31" customFormat="1" ht="15" customHeight="1">
      <c r="A353" s="92">
        <v>220</v>
      </c>
      <c r="B353" s="93" t="s">
        <v>495</v>
      </c>
      <c r="C353" s="94">
        <f>C354+C362+C364</f>
        <v>2051.58</v>
      </c>
    </row>
    <row r="354" spans="1:3" s="31" customFormat="1" ht="15" customHeight="1">
      <c r="A354" s="92">
        <v>22001</v>
      </c>
      <c r="B354" s="93" t="s">
        <v>496</v>
      </c>
      <c r="C354" s="94">
        <f>SUM(C355:C361)</f>
        <v>1970.35</v>
      </c>
    </row>
    <row r="355" spans="1:3" s="31" customFormat="1" ht="15" customHeight="1">
      <c r="A355" s="90">
        <v>2200101</v>
      </c>
      <c r="B355" s="91" t="s">
        <v>296</v>
      </c>
      <c r="C355" s="62">
        <v>700.84</v>
      </c>
    </row>
    <row r="356" spans="1:3" s="31" customFormat="1" ht="15" customHeight="1">
      <c r="A356" s="90">
        <v>2200102</v>
      </c>
      <c r="B356" s="91" t="s">
        <v>13</v>
      </c>
      <c r="C356" s="62">
        <v>10</v>
      </c>
    </row>
    <row r="357" spans="1:3" s="31" customFormat="1" ht="15" customHeight="1">
      <c r="A357" s="90">
        <v>2200105</v>
      </c>
      <c r="B357" s="91" t="s">
        <v>497</v>
      </c>
      <c r="C357" s="62">
        <v>20</v>
      </c>
    </row>
    <row r="358" spans="1:3" s="31" customFormat="1" ht="15" customHeight="1">
      <c r="A358" s="90">
        <v>2200106</v>
      </c>
      <c r="B358" s="91" t="s">
        <v>498</v>
      </c>
      <c r="C358" s="62">
        <v>50</v>
      </c>
    </row>
    <row r="359" spans="1:3" s="31" customFormat="1" ht="15" customHeight="1">
      <c r="A359" s="90">
        <v>2200110</v>
      </c>
      <c r="B359" s="142" t="s">
        <v>579</v>
      </c>
      <c r="C359" s="62">
        <v>800.01</v>
      </c>
    </row>
    <row r="360" spans="1:3" s="31" customFormat="1" ht="15" customHeight="1">
      <c r="A360" s="90">
        <v>2200114</v>
      </c>
      <c r="B360" s="91" t="s">
        <v>499</v>
      </c>
      <c r="C360" s="62">
        <v>67</v>
      </c>
    </row>
    <row r="361" spans="1:3" s="31" customFormat="1" ht="15" customHeight="1">
      <c r="A361" s="90">
        <v>2200199</v>
      </c>
      <c r="B361" s="91" t="s">
        <v>500</v>
      </c>
      <c r="C361" s="62">
        <v>322.5</v>
      </c>
    </row>
    <row r="362" spans="1:3" s="31" customFormat="1" ht="15" customHeight="1">
      <c r="A362" s="92">
        <v>22004</v>
      </c>
      <c r="B362" s="93" t="s">
        <v>501</v>
      </c>
      <c r="C362" s="94">
        <f>C363</f>
        <v>1</v>
      </c>
    </row>
    <row r="363" spans="1:3" s="31" customFormat="1" ht="15" customHeight="1">
      <c r="A363" s="90">
        <v>2200401</v>
      </c>
      <c r="B363" s="91" t="s">
        <v>296</v>
      </c>
      <c r="C363" s="62">
        <v>1</v>
      </c>
    </row>
    <row r="364" spans="1:3" s="31" customFormat="1" ht="15" customHeight="1">
      <c r="A364" s="92">
        <v>22005</v>
      </c>
      <c r="B364" s="93" t="s">
        <v>502</v>
      </c>
      <c r="C364" s="94">
        <f>C365+C366</f>
        <v>80.22999999999999</v>
      </c>
    </row>
    <row r="365" spans="1:3" s="31" customFormat="1" ht="15" customHeight="1">
      <c r="A365" s="90">
        <v>2200501</v>
      </c>
      <c r="B365" s="91" t="s">
        <v>296</v>
      </c>
      <c r="C365" s="62">
        <v>33.23</v>
      </c>
    </row>
    <row r="366" spans="1:3" s="31" customFormat="1" ht="15" customHeight="1">
      <c r="A366" s="90">
        <v>2200509</v>
      </c>
      <c r="B366" s="91" t="s">
        <v>503</v>
      </c>
      <c r="C366" s="62">
        <v>47</v>
      </c>
    </row>
    <row r="367" spans="1:3" s="31" customFormat="1" ht="15" customHeight="1">
      <c r="A367" s="92">
        <v>221</v>
      </c>
      <c r="B367" s="93" t="s">
        <v>504</v>
      </c>
      <c r="C367" s="94">
        <f>C368+C370</f>
        <v>2973.2</v>
      </c>
    </row>
    <row r="368" spans="1:3" s="31" customFormat="1" ht="15" customHeight="1">
      <c r="A368" s="92">
        <v>22101</v>
      </c>
      <c r="B368" s="93" t="s">
        <v>505</v>
      </c>
      <c r="C368" s="94">
        <v>133</v>
      </c>
    </row>
    <row r="369" spans="1:3" s="31" customFormat="1" ht="15" customHeight="1">
      <c r="A369" s="90">
        <v>2210106</v>
      </c>
      <c r="B369" s="91" t="s">
        <v>506</v>
      </c>
      <c r="C369" s="62">
        <v>133</v>
      </c>
    </row>
    <row r="370" spans="1:3" s="31" customFormat="1" ht="15" customHeight="1">
      <c r="A370" s="92">
        <v>22102</v>
      </c>
      <c r="B370" s="93" t="s">
        <v>507</v>
      </c>
      <c r="C370" s="94">
        <v>2840.2</v>
      </c>
    </row>
    <row r="371" spans="1:3" s="31" customFormat="1" ht="15" customHeight="1">
      <c r="A371" s="90">
        <v>2210201</v>
      </c>
      <c r="B371" s="91" t="s">
        <v>508</v>
      </c>
      <c r="C371" s="62">
        <v>2840.2</v>
      </c>
    </row>
    <row r="372" spans="1:3" s="31" customFormat="1" ht="15" customHeight="1">
      <c r="A372" s="92">
        <v>222</v>
      </c>
      <c r="B372" s="93" t="s">
        <v>509</v>
      </c>
      <c r="C372" s="94">
        <f>C373+C375</f>
        <v>200.12</v>
      </c>
    </row>
    <row r="373" spans="1:3" s="31" customFormat="1" ht="15" customHeight="1">
      <c r="A373" s="92">
        <v>22201</v>
      </c>
      <c r="B373" s="93" t="s">
        <v>510</v>
      </c>
      <c r="C373" s="94">
        <v>118.12</v>
      </c>
    </row>
    <row r="374" spans="1:3" s="31" customFormat="1" ht="15" customHeight="1">
      <c r="A374" s="90">
        <v>2220101</v>
      </c>
      <c r="B374" s="91" t="s">
        <v>296</v>
      </c>
      <c r="C374" s="62">
        <v>118.12</v>
      </c>
    </row>
    <row r="375" spans="1:3" s="31" customFormat="1" ht="15" customHeight="1">
      <c r="A375" s="92">
        <v>22204</v>
      </c>
      <c r="B375" s="93" t="s">
        <v>511</v>
      </c>
      <c r="C375" s="94">
        <v>82</v>
      </c>
    </row>
    <row r="376" spans="1:3" s="31" customFormat="1" ht="15" customHeight="1">
      <c r="A376" s="90">
        <v>2220499</v>
      </c>
      <c r="B376" s="91" t="s">
        <v>512</v>
      </c>
      <c r="C376" s="62">
        <v>82</v>
      </c>
    </row>
    <row r="377" spans="1:3" s="31" customFormat="1" ht="15" customHeight="1">
      <c r="A377" s="92">
        <v>227</v>
      </c>
      <c r="B377" s="93" t="s">
        <v>513</v>
      </c>
      <c r="C377" s="94">
        <v>4000</v>
      </c>
    </row>
    <row r="378" spans="1:3" s="31" customFormat="1" ht="15" customHeight="1">
      <c r="A378" s="92">
        <v>229</v>
      </c>
      <c r="B378" s="93" t="s">
        <v>514</v>
      </c>
      <c r="C378" s="94">
        <f>C379</f>
        <v>31995</v>
      </c>
    </row>
    <row r="379" spans="1:3" s="31" customFormat="1" ht="15" customHeight="1">
      <c r="A379" s="92">
        <v>22902</v>
      </c>
      <c r="B379" s="93" t="s">
        <v>515</v>
      </c>
      <c r="C379" s="94">
        <f>21941+12334-2280</f>
        <v>31995</v>
      </c>
    </row>
    <row r="380" spans="1:3" s="31" customFormat="1" ht="15" customHeight="1">
      <c r="A380" s="92">
        <v>232</v>
      </c>
      <c r="B380" s="93" t="s">
        <v>516</v>
      </c>
      <c r="C380" s="94">
        <f>C381</f>
        <v>3500</v>
      </c>
    </row>
    <row r="381" spans="1:3" s="31" customFormat="1" ht="15" customHeight="1">
      <c r="A381" s="92">
        <v>23203</v>
      </c>
      <c r="B381" s="93" t="s">
        <v>517</v>
      </c>
      <c r="C381" s="94">
        <v>3500</v>
      </c>
    </row>
    <row r="382" spans="1:3" s="31" customFormat="1" ht="15" customHeight="1">
      <c r="A382" s="90">
        <v>2320301</v>
      </c>
      <c r="B382" s="91" t="s">
        <v>518</v>
      </c>
      <c r="C382" s="62">
        <v>3500</v>
      </c>
    </row>
  </sheetData>
  <sheetProtection/>
  <autoFilter ref="A4:C382"/>
  <mergeCells count="1">
    <mergeCell ref="A2:C2"/>
  </mergeCells>
  <printOptions horizontalCentered="1"/>
  <pageMargins left="0.9055118110236221" right="0.9055118110236221" top="0.9448818897637796" bottom="0.944881889763779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Q72"/>
  <sheetViews>
    <sheetView zoomScalePageLayoutView="0" workbookViewId="0" topLeftCell="A49">
      <selection activeCell="B64" sqref="B64"/>
    </sheetView>
  </sheetViews>
  <sheetFormatPr defaultColWidth="9.00390625" defaultRowHeight="14.25"/>
  <cols>
    <col min="1" max="1" width="32.25390625" style="23" customWidth="1"/>
    <col min="2" max="2" width="12.50390625" style="13" customWidth="1"/>
    <col min="3" max="3" width="32.125" style="23" customWidth="1"/>
    <col min="4" max="4" width="10.375" style="13" customWidth="1"/>
    <col min="5" max="16384" width="9.00390625" style="13" customWidth="1"/>
  </cols>
  <sheetData>
    <row r="1" ht="18" customHeight="1">
      <c r="A1" s="29" t="s">
        <v>220</v>
      </c>
    </row>
    <row r="2" spans="1:4" s="12" customFormat="1" ht="21">
      <c r="A2" s="194" t="s">
        <v>278</v>
      </c>
      <c r="B2" s="194"/>
      <c r="C2" s="194"/>
      <c r="D2" s="194"/>
    </row>
    <row r="3" spans="1:4" ht="15.75" customHeight="1">
      <c r="A3" s="30"/>
      <c r="D3" s="162" t="s">
        <v>0</v>
      </c>
    </row>
    <row r="4" spans="1:4" s="17" customFormat="1" ht="18.75" customHeight="1">
      <c r="A4" s="195" t="s">
        <v>282</v>
      </c>
      <c r="B4" s="195"/>
      <c r="C4" s="195" t="s">
        <v>283</v>
      </c>
      <c r="D4" s="195"/>
    </row>
    <row r="5" spans="1:4" s="17" customFormat="1" ht="18.75" customHeight="1">
      <c r="A5" s="33" t="s">
        <v>235</v>
      </c>
      <c r="B5" s="34" t="s">
        <v>156</v>
      </c>
      <c r="C5" s="33" t="s">
        <v>235</v>
      </c>
      <c r="D5" s="34" t="s">
        <v>156</v>
      </c>
    </row>
    <row r="6" spans="1:4" s="36" customFormat="1" ht="18.75" customHeight="1">
      <c r="A6" s="35" t="s">
        <v>15</v>
      </c>
      <c r="B6" s="172">
        <v>65800</v>
      </c>
      <c r="C6" s="35" t="s">
        <v>16</v>
      </c>
      <c r="D6" s="175">
        <v>310100</v>
      </c>
    </row>
    <row r="7" spans="1:4" s="36" customFormat="1" ht="18.75" customHeight="1">
      <c r="A7" s="37" t="s">
        <v>17</v>
      </c>
      <c r="B7" s="172">
        <f>B8+B63+B64+B69+B70+B71</f>
        <v>244700</v>
      </c>
      <c r="C7" s="37" t="s">
        <v>18</v>
      </c>
      <c r="D7" s="176">
        <f>D8+D11+D61+D65+D66+D67+D68</f>
        <v>400</v>
      </c>
    </row>
    <row r="8" spans="1:4" s="36" customFormat="1" ht="18.75" customHeight="1">
      <c r="A8" s="38" t="s">
        <v>19</v>
      </c>
      <c r="B8" s="172">
        <f>B9+B16+B37</f>
        <v>220086</v>
      </c>
      <c r="C8" s="38" t="s">
        <v>20</v>
      </c>
      <c r="D8" s="176">
        <f>SUM(D9:D10)</f>
        <v>400</v>
      </c>
    </row>
    <row r="9" spans="1:4" s="36" customFormat="1" ht="18.75" customHeight="1">
      <c r="A9" s="38" t="s">
        <v>21</v>
      </c>
      <c r="B9" s="172">
        <f>SUM(B10:B15)</f>
        <v>22614</v>
      </c>
      <c r="C9" s="38" t="s">
        <v>22</v>
      </c>
      <c r="D9" s="176">
        <v>1</v>
      </c>
    </row>
    <row r="10" spans="1:4" s="36" customFormat="1" ht="18.75" customHeight="1">
      <c r="A10" s="39" t="s">
        <v>157</v>
      </c>
      <c r="B10" s="173">
        <v>682</v>
      </c>
      <c r="C10" s="38" t="s">
        <v>23</v>
      </c>
      <c r="D10" s="176">
        <v>399</v>
      </c>
    </row>
    <row r="11" spans="1:4" s="36" customFormat="1" ht="18.75" customHeight="1">
      <c r="A11" s="39" t="s">
        <v>158</v>
      </c>
      <c r="B11" s="173">
        <v>4455</v>
      </c>
      <c r="C11" s="38" t="s">
        <v>26</v>
      </c>
      <c r="D11" s="172"/>
    </row>
    <row r="12" spans="1:4" s="36" customFormat="1" ht="18.75" customHeight="1">
      <c r="A12" s="39" t="s">
        <v>159</v>
      </c>
      <c r="B12" s="173">
        <v>2258</v>
      </c>
      <c r="C12" s="38" t="s">
        <v>28</v>
      </c>
      <c r="D12" s="172">
        <f>SUM(D13:D18)</f>
        <v>0</v>
      </c>
    </row>
    <row r="13" spans="1:4" s="36" customFormat="1" ht="18.75" customHeight="1">
      <c r="A13" s="39" t="s">
        <v>160</v>
      </c>
      <c r="B13" s="173">
        <v>219</v>
      </c>
      <c r="C13" s="39" t="s">
        <v>161</v>
      </c>
      <c r="D13" s="173"/>
    </row>
    <row r="14" spans="1:4" s="36" customFormat="1" ht="18.75" customHeight="1">
      <c r="A14" s="39" t="s">
        <v>162</v>
      </c>
      <c r="B14" s="173">
        <v>15000</v>
      </c>
      <c r="C14" s="39" t="s">
        <v>163</v>
      </c>
      <c r="D14" s="173"/>
    </row>
    <row r="15" spans="1:4" s="36" customFormat="1" ht="18.75" customHeight="1">
      <c r="A15" s="39" t="s">
        <v>24</v>
      </c>
      <c r="B15" s="173"/>
      <c r="C15" s="39" t="s">
        <v>164</v>
      </c>
      <c r="D15" s="173"/>
    </row>
    <row r="16" spans="1:4" s="36" customFormat="1" ht="18.75" customHeight="1">
      <c r="A16" s="39" t="s">
        <v>25</v>
      </c>
      <c r="B16" s="172">
        <f>SUM(B17:B36)</f>
        <v>129624</v>
      </c>
      <c r="C16" s="39" t="s">
        <v>165</v>
      </c>
      <c r="D16" s="173"/>
    </row>
    <row r="17" spans="1:4" s="36" customFormat="1" ht="18.75" customHeight="1">
      <c r="A17" s="39" t="s">
        <v>27</v>
      </c>
      <c r="B17" s="173">
        <v>433</v>
      </c>
      <c r="C17" s="39" t="s">
        <v>166</v>
      </c>
      <c r="D17" s="173"/>
    </row>
    <row r="18" spans="1:4" s="36" customFormat="1" ht="18.75" customHeight="1">
      <c r="A18" s="40" t="s">
        <v>29</v>
      </c>
      <c r="B18" s="173">
        <f>11323+2387+2605</f>
        <v>16315</v>
      </c>
      <c r="C18" s="39" t="s">
        <v>30</v>
      </c>
      <c r="D18" s="173"/>
    </row>
    <row r="19" spans="1:4" s="36" customFormat="1" ht="18.75" customHeight="1">
      <c r="A19" s="41" t="s">
        <v>31</v>
      </c>
      <c r="B19" s="173">
        <f>6834+2980</f>
        <v>9814</v>
      </c>
      <c r="C19" s="39" t="s">
        <v>167</v>
      </c>
      <c r="D19" s="172">
        <f>SUM(D20:D39)</f>
        <v>0</v>
      </c>
    </row>
    <row r="20" spans="1:4" s="36" customFormat="1" ht="18.75" customHeight="1">
      <c r="A20" s="41" t="s">
        <v>32</v>
      </c>
      <c r="B20" s="173">
        <f>1127+9336</f>
        <v>10463</v>
      </c>
      <c r="C20" s="39" t="s">
        <v>33</v>
      </c>
      <c r="D20" s="173"/>
    </row>
    <row r="21" spans="1:4" s="36" customFormat="1" ht="18.75" customHeight="1">
      <c r="A21" s="41" t="s">
        <v>35</v>
      </c>
      <c r="B21" s="173"/>
      <c r="C21" s="40" t="s">
        <v>34</v>
      </c>
      <c r="D21" s="173"/>
    </row>
    <row r="22" spans="1:4" s="36" customFormat="1" ht="18.75" customHeight="1">
      <c r="A22" s="41" t="s">
        <v>36</v>
      </c>
      <c r="B22" s="173"/>
      <c r="C22" s="41" t="s">
        <v>37</v>
      </c>
      <c r="D22" s="173"/>
    </row>
    <row r="23" spans="1:4" s="36" customFormat="1" ht="18.75" customHeight="1">
      <c r="A23" s="41" t="s">
        <v>168</v>
      </c>
      <c r="B23" s="173">
        <v>10551</v>
      </c>
      <c r="C23" s="41" t="s">
        <v>39</v>
      </c>
      <c r="D23" s="173"/>
    </row>
    <row r="24" spans="1:4" s="36" customFormat="1" ht="18.75" customHeight="1">
      <c r="A24" s="41" t="s">
        <v>38</v>
      </c>
      <c r="B24" s="173">
        <v>1508</v>
      </c>
      <c r="C24" s="41" t="s">
        <v>40</v>
      </c>
      <c r="D24" s="173"/>
    </row>
    <row r="25" spans="1:4" s="36" customFormat="1" ht="18.75" customHeight="1">
      <c r="A25" s="41" t="s">
        <v>169</v>
      </c>
      <c r="B25" s="173">
        <v>7588</v>
      </c>
      <c r="C25" s="41" t="s">
        <v>41</v>
      </c>
      <c r="D25" s="173"/>
    </row>
    <row r="26" spans="1:4" s="36" customFormat="1" ht="18.75" customHeight="1">
      <c r="A26" s="41" t="s">
        <v>170</v>
      </c>
      <c r="B26" s="173">
        <f>6366+11</f>
        <v>6377</v>
      </c>
      <c r="C26" s="41" t="s">
        <v>171</v>
      </c>
      <c r="D26" s="173"/>
    </row>
    <row r="27" spans="1:4" s="36" customFormat="1" ht="18.75" customHeight="1">
      <c r="A27" s="40" t="s">
        <v>172</v>
      </c>
      <c r="B27" s="173">
        <v>8549</v>
      </c>
      <c r="C27" s="41" t="s">
        <v>43</v>
      </c>
      <c r="D27" s="173"/>
    </row>
    <row r="28" spans="1:4" s="36" customFormat="1" ht="18.75" customHeight="1">
      <c r="A28" s="41" t="s">
        <v>173</v>
      </c>
      <c r="B28" s="173">
        <v>3373</v>
      </c>
      <c r="C28" s="41" t="s">
        <v>174</v>
      </c>
      <c r="D28" s="173"/>
    </row>
    <row r="29" spans="1:4" s="36" customFormat="1" ht="18.75" customHeight="1">
      <c r="A29" s="41" t="s">
        <v>175</v>
      </c>
      <c r="B29" s="173"/>
      <c r="C29" s="41" t="s">
        <v>176</v>
      </c>
      <c r="D29" s="173"/>
    </row>
    <row r="30" spans="1:4" s="36" customFormat="1" ht="18.75" customHeight="1">
      <c r="A30" s="41" t="s">
        <v>42</v>
      </c>
      <c r="B30" s="173">
        <f>12585+2415</f>
        <v>15000</v>
      </c>
      <c r="C30" s="40" t="s">
        <v>177</v>
      </c>
      <c r="D30" s="173"/>
    </row>
    <row r="31" spans="1:4" s="36" customFormat="1" ht="18.75" customHeight="1">
      <c r="A31" s="41" t="s">
        <v>178</v>
      </c>
      <c r="B31" s="173">
        <v>16565</v>
      </c>
      <c r="C31" s="41" t="s">
        <v>179</v>
      </c>
      <c r="D31" s="173"/>
    </row>
    <row r="32" spans="1:4" s="36" customFormat="1" ht="18.75" customHeight="1">
      <c r="A32" s="41" t="s">
        <v>180</v>
      </c>
      <c r="B32" s="173">
        <v>1000</v>
      </c>
      <c r="C32" s="41" t="s">
        <v>49</v>
      </c>
      <c r="D32" s="173"/>
    </row>
    <row r="33" spans="1:4" s="36" customFormat="1" ht="18.75" customHeight="1">
      <c r="A33" s="41" t="s">
        <v>181</v>
      </c>
      <c r="B33" s="173">
        <v>8533</v>
      </c>
      <c r="C33" s="41" t="s">
        <v>51</v>
      </c>
      <c r="D33" s="173"/>
    </row>
    <row r="34" spans="1:4" s="36" customFormat="1" ht="18.75" customHeight="1">
      <c r="A34" s="41" t="s">
        <v>182</v>
      </c>
      <c r="B34" s="173"/>
      <c r="C34" s="41" t="s">
        <v>183</v>
      </c>
      <c r="D34" s="173"/>
    </row>
    <row r="35" spans="1:4" s="36" customFormat="1" ht="18.75" customHeight="1">
      <c r="A35" s="41" t="s">
        <v>184</v>
      </c>
      <c r="B35" s="173">
        <v>5364</v>
      </c>
      <c r="C35" s="41" t="s">
        <v>185</v>
      </c>
      <c r="D35" s="173"/>
    </row>
    <row r="36" spans="1:4" s="36" customFormat="1" ht="18.75" customHeight="1">
      <c r="A36" s="41" t="s">
        <v>44</v>
      </c>
      <c r="B36" s="173">
        <f>3143+580+5748+8720-10000</f>
        <v>8191</v>
      </c>
      <c r="C36" s="41" t="s">
        <v>186</v>
      </c>
      <c r="D36" s="173"/>
    </row>
    <row r="37" spans="1:4" s="36" customFormat="1" ht="18.75" customHeight="1">
      <c r="A37" s="41" t="s">
        <v>45</v>
      </c>
      <c r="B37" s="172">
        <f>SUM(B38:B57)</f>
        <v>67848</v>
      </c>
      <c r="C37" s="41" t="s">
        <v>187</v>
      </c>
      <c r="D37" s="173"/>
    </row>
    <row r="38" spans="1:17" s="36" customFormat="1" ht="18.75" customHeight="1">
      <c r="A38" s="41" t="s">
        <v>46</v>
      </c>
      <c r="B38" s="173">
        <v>26</v>
      </c>
      <c r="C38" s="41" t="s">
        <v>188</v>
      </c>
      <c r="D38" s="173"/>
      <c r="Q38" s="125"/>
    </row>
    <row r="39" spans="1:4" s="36" customFormat="1" ht="18.75" customHeight="1">
      <c r="A39" s="41" t="s">
        <v>47</v>
      </c>
      <c r="B39" s="173"/>
      <c r="C39" s="41" t="s">
        <v>53</v>
      </c>
      <c r="D39" s="173"/>
    </row>
    <row r="40" spans="1:4" s="36" customFormat="1" ht="18.75" customHeight="1">
      <c r="A40" s="41" t="s">
        <v>48</v>
      </c>
      <c r="B40" s="173"/>
      <c r="C40" s="38" t="s">
        <v>55</v>
      </c>
      <c r="D40" s="176">
        <f>SUM(D41:D60)</f>
        <v>0</v>
      </c>
    </row>
    <row r="41" spans="1:4" s="36" customFormat="1" ht="18.75" customHeight="1">
      <c r="A41" s="41" t="s">
        <v>50</v>
      </c>
      <c r="B41" s="173">
        <v>119</v>
      </c>
      <c r="C41" s="38" t="s">
        <v>46</v>
      </c>
      <c r="D41" s="173"/>
    </row>
    <row r="42" spans="1:4" s="36" customFormat="1" ht="18.75" customHeight="1">
      <c r="A42" s="41" t="s">
        <v>52</v>
      </c>
      <c r="B42" s="173">
        <v>2478</v>
      </c>
      <c r="C42" s="38" t="s">
        <v>47</v>
      </c>
      <c r="D42" s="173"/>
    </row>
    <row r="43" spans="1:4" s="36" customFormat="1" ht="18.75" customHeight="1">
      <c r="A43" s="41" t="s">
        <v>54</v>
      </c>
      <c r="B43" s="173">
        <v>10</v>
      </c>
      <c r="C43" s="38" t="s">
        <v>48</v>
      </c>
      <c r="D43" s="173"/>
    </row>
    <row r="44" spans="1:4" s="36" customFormat="1" ht="18.75" customHeight="1">
      <c r="A44" s="41" t="s">
        <v>56</v>
      </c>
      <c r="B44" s="173">
        <v>927</v>
      </c>
      <c r="C44" s="38" t="s">
        <v>50</v>
      </c>
      <c r="D44" s="173"/>
    </row>
    <row r="45" spans="1:4" s="36" customFormat="1" ht="18.75" customHeight="1">
      <c r="A45" s="41" t="s">
        <v>57</v>
      </c>
      <c r="B45" s="173">
        <v>13682</v>
      </c>
      <c r="C45" s="38" t="s">
        <v>52</v>
      </c>
      <c r="D45" s="173"/>
    </row>
    <row r="46" spans="1:4" s="36" customFormat="1" ht="18.75" customHeight="1">
      <c r="A46" s="41" t="s">
        <v>58</v>
      </c>
      <c r="B46" s="173">
        <v>5664</v>
      </c>
      <c r="C46" s="38" t="s">
        <v>54</v>
      </c>
      <c r="D46" s="173"/>
    </row>
    <row r="47" spans="1:4" s="36" customFormat="1" ht="18.75" customHeight="1">
      <c r="A47" s="41" t="s">
        <v>59</v>
      </c>
      <c r="B47" s="173">
        <f>2681+1303</f>
        <v>3984</v>
      </c>
      <c r="C47" s="38" t="s">
        <v>56</v>
      </c>
      <c r="D47" s="173"/>
    </row>
    <row r="48" spans="1:4" s="36" customFormat="1" ht="18.75" customHeight="1">
      <c r="A48" s="41" t="s">
        <v>60</v>
      </c>
      <c r="B48" s="173"/>
      <c r="C48" s="38" t="s">
        <v>57</v>
      </c>
      <c r="D48" s="173"/>
    </row>
    <row r="49" spans="1:4" s="36" customFormat="1" ht="18.75" customHeight="1">
      <c r="A49" s="41" t="s">
        <v>61</v>
      </c>
      <c r="B49" s="173">
        <v>38491</v>
      </c>
      <c r="C49" s="38" t="s">
        <v>58</v>
      </c>
      <c r="D49" s="173"/>
    </row>
    <row r="50" spans="1:4" s="36" customFormat="1" ht="18.75" customHeight="1">
      <c r="A50" s="41" t="s">
        <v>62</v>
      </c>
      <c r="B50" s="173">
        <v>1627</v>
      </c>
      <c r="C50" s="38" t="s">
        <v>59</v>
      </c>
      <c r="D50" s="173"/>
    </row>
    <row r="51" spans="1:4" s="36" customFormat="1" ht="18.75" customHeight="1">
      <c r="A51" s="41" t="s">
        <v>63</v>
      </c>
      <c r="B51" s="173">
        <v>40</v>
      </c>
      <c r="C51" s="38" t="s">
        <v>60</v>
      </c>
      <c r="D51" s="173"/>
    </row>
    <row r="52" spans="1:4" s="36" customFormat="1" ht="18.75" customHeight="1">
      <c r="A52" s="41" t="s">
        <v>64</v>
      </c>
      <c r="B52" s="173"/>
      <c r="C52" s="38" t="s">
        <v>61</v>
      </c>
      <c r="D52" s="173"/>
    </row>
    <row r="53" spans="1:4" s="36" customFormat="1" ht="18.75" customHeight="1">
      <c r="A53" s="41" t="s">
        <v>65</v>
      </c>
      <c r="B53" s="173"/>
      <c r="C53" s="41" t="s">
        <v>62</v>
      </c>
      <c r="D53" s="173"/>
    </row>
    <row r="54" spans="1:4" s="36" customFormat="1" ht="18.75" customHeight="1">
      <c r="A54" s="41" t="s">
        <v>69</v>
      </c>
      <c r="B54" s="173">
        <v>800</v>
      </c>
      <c r="C54" s="41" t="s">
        <v>63</v>
      </c>
      <c r="D54" s="173"/>
    </row>
    <row r="55" spans="1:4" s="36" customFormat="1" ht="18.75" customHeight="1">
      <c r="A55" s="41" t="s">
        <v>66</v>
      </c>
      <c r="B55" s="173"/>
      <c r="C55" s="41" t="s">
        <v>64</v>
      </c>
      <c r="D55" s="173"/>
    </row>
    <row r="56" spans="1:4" s="36" customFormat="1" ht="18.75" customHeight="1">
      <c r="A56" s="41" t="s">
        <v>67</v>
      </c>
      <c r="B56" s="173"/>
      <c r="C56" s="41" t="s">
        <v>65</v>
      </c>
      <c r="D56" s="173"/>
    </row>
    <row r="57" spans="1:4" s="36" customFormat="1" ht="18.75" customHeight="1">
      <c r="A57" s="42" t="s">
        <v>68</v>
      </c>
      <c r="B57" s="173">
        <v>0</v>
      </c>
      <c r="C57" s="41" t="s">
        <v>69</v>
      </c>
      <c r="D57" s="173"/>
    </row>
    <row r="58" spans="1:4" s="36" customFormat="1" ht="18.75" customHeight="1">
      <c r="A58" s="41" t="s">
        <v>70</v>
      </c>
      <c r="B58" s="172">
        <f>SUM(B59:B62)</f>
        <v>0</v>
      </c>
      <c r="C58" s="41" t="s">
        <v>66</v>
      </c>
      <c r="D58" s="173"/>
    </row>
    <row r="59" spans="1:4" s="36" customFormat="1" ht="18.75" customHeight="1">
      <c r="A59" s="41" t="s">
        <v>71</v>
      </c>
      <c r="B59" s="173"/>
      <c r="C59" s="41" t="s">
        <v>67</v>
      </c>
      <c r="D59" s="173"/>
    </row>
    <row r="60" spans="1:4" s="36" customFormat="1" ht="18.75" customHeight="1">
      <c r="A60" s="43" t="s">
        <v>72</v>
      </c>
      <c r="B60" s="173"/>
      <c r="C60" s="38" t="s">
        <v>73</v>
      </c>
      <c r="D60" s="173"/>
    </row>
    <row r="61" spans="1:4" s="36" customFormat="1" ht="18.75" customHeight="1">
      <c r="A61" s="43" t="s">
        <v>74</v>
      </c>
      <c r="B61" s="173"/>
      <c r="C61" s="38" t="s">
        <v>76</v>
      </c>
      <c r="D61" s="176">
        <f>SUM(D62:D64)</f>
        <v>0</v>
      </c>
    </row>
    <row r="62" spans="1:4" s="36" customFormat="1" ht="18.75" customHeight="1">
      <c r="A62" s="43" t="s">
        <v>75</v>
      </c>
      <c r="B62" s="173"/>
      <c r="C62" s="39" t="s">
        <v>236</v>
      </c>
      <c r="D62" s="176"/>
    </row>
    <row r="63" spans="1:4" s="36" customFormat="1" ht="18.75" customHeight="1">
      <c r="A63" s="39" t="s">
        <v>78</v>
      </c>
      <c r="B63" s="173">
        <v>12334</v>
      </c>
      <c r="C63" s="39" t="s">
        <v>237</v>
      </c>
      <c r="D63" s="176"/>
    </row>
    <row r="64" spans="1:4" s="36" customFormat="1" ht="18.75" customHeight="1">
      <c r="A64" s="39" t="s">
        <v>79</v>
      </c>
      <c r="B64" s="172">
        <v>12280</v>
      </c>
      <c r="C64" s="39" t="s">
        <v>238</v>
      </c>
      <c r="D64" s="176"/>
    </row>
    <row r="65" spans="1:4" s="36" customFormat="1" ht="18.75" customHeight="1">
      <c r="A65" s="39" t="s">
        <v>239</v>
      </c>
      <c r="B65" s="173"/>
      <c r="C65" s="38" t="s">
        <v>77</v>
      </c>
      <c r="D65" s="176"/>
    </row>
    <row r="66" spans="1:4" s="36" customFormat="1" ht="18.75" customHeight="1">
      <c r="A66" s="39" t="s">
        <v>240</v>
      </c>
      <c r="B66" s="173">
        <v>12280</v>
      </c>
      <c r="C66" s="39" t="s">
        <v>189</v>
      </c>
      <c r="D66" s="176"/>
    </row>
    <row r="67" spans="1:4" s="36" customFormat="1" ht="18.75" customHeight="1">
      <c r="A67" s="39" t="s">
        <v>241</v>
      </c>
      <c r="B67" s="173"/>
      <c r="C67" s="39" t="s">
        <v>190</v>
      </c>
      <c r="D67" s="176"/>
    </row>
    <row r="68" spans="1:4" s="36" customFormat="1" ht="18.75" customHeight="1">
      <c r="A68" s="39" t="s">
        <v>242</v>
      </c>
      <c r="B68" s="173"/>
      <c r="C68" s="39" t="s">
        <v>80</v>
      </c>
      <c r="D68" s="176"/>
    </row>
    <row r="69" spans="1:4" s="36" customFormat="1" ht="18.75" customHeight="1">
      <c r="A69" s="39" t="s">
        <v>191</v>
      </c>
      <c r="B69" s="173"/>
      <c r="C69" s="39"/>
      <c r="D69" s="176"/>
    </row>
    <row r="70" spans="1:4" s="36" customFormat="1" ht="18.75" customHeight="1">
      <c r="A70" s="39" t="s">
        <v>192</v>
      </c>
      <c r="B70" s="173"/>
      <c r="C70" s="39"/>
      <c r="D70" s="176"/>
    </row>
    <row r="71" spans="1:8" s="36" customFormat="1" ht="18.75" customHeight="1">
      <c r="A71" s="39" t="s">
        <v>81</v>
      </c>
      <c r="B71" s="174"/>
      <c r="C71" s="39"/>
      <c r="D71" s="176"/>
      <c r="H71" s="99"/>
    </row>
    <row r="72" spans="1:4" s="36" customFormat="1" ht="18.75" customHeight="1">
      <c r="A72" s="44" t="s">
        <v>4</v>
      </c>
      <c r="B72" s="45">
        <f>B6+B7</f>
        <v>310500</v>
      </c>
      <c r="C72" s="44" t="s">
        <v>5</v>
      </c>
      <c r="D72" s="175">
        <f>D6+D7</f>
        <v>310500</v>
      </c>
    </row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3">
    <mergeCell ref="A2:D2"/>
    <mergeCell ref="A4:B4"/>
    <mergeCell ref="C4:D4"/>
  </mergeCells>
  <printOptions horizontalCentered="1"/>
  <pageMargins left="0.3937007874015748" right="0.3937007874015748" top="0.9448818897637796" bottom="0.9448818897637796" header="0.5118110236220472" footer="0.5118110236220472"/>
  <pageSetup firstPageNumber="0" useFirstPageNumber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15"/>
  <sheetViews>
    <sheetView showGridLines="0" zoomScalePageLayoutView="0" workbookViewId="0" topLeftCell="A7">
      <selection activeCell="B14" sqref="B14"/>
    </sheetView>
  </sheetViews>
  <sheetFormatPr defaultColWidth="9.00390625" defaultRowHeight="14.25"/>
  <cols>
    <col min="1" max="1" width="36.625" style="5" customWidth="1"/>
    <col min="2" max="2" width="18.50390625" style="5" customWidth="1"/>
    <col min="3" max="3" width="19.125" style="5" customWidth="1"/>
    <col min="4" max="16384" width="9.00390625" style="5" customWidth="1"/>
  </cols>
  <sheetData>
    <row r="1" ht="30.75" customHeight="1">
      <c r="A1" s="27" t="s">
        <v>231</v>
      </c>
    </row>
    <row r="2" spans="1:3" ht="21">
      <c r="A2" s="183" t="s">
        <v>279</v>
      </c>
      <c r="B2" s="183"/>
      <c r="C2" s="183"/>
    </row>
    <row r="3" spans="1:3" ht="28.5" customHeight="1">
      <c r="A3" s="6"/>
      <c r="B3" s="6"/>
      <c r="C3" s="168" t="s">
        <v>620</v>
      </c>
    </row>
    <row r="4" spans="1:3" s="46" customFormat="1" ht="39.75" customHeight="1">
      <c r="A4" s="10" t="s">
        <v>3</v>
      </c>
      <c r="B4" s="10" t="s">
        <v>146</v>
      </c>
      <c r="C4" s="49" t="s">
        <v>154</v>
      </c>
    </row>
    <row r="5" spans="1:3" s="46" customFormat="1" ht="39.75" customHeight="1">
      <c r="A5" s="113" t="s">
        <v>147</v>
      </c>
      <c r="B5" s="78">
        <v>3250</v>
      </c>
      <c r="C5" s="79">
        <v>16.1</v>
      </c>
    </row>
    <row r="6" spans="1:3" s="46" customFormat="1" ht="39.75" customHeight="1">
      <c r="A6" s="113" t="s">
        <v>148</v>
      </c>
      <c r="B6" s="78">
        <v>2100</v>
      </c>
      <c r="C6" s="79">
        <v>950</v>
      </c>
    </row>
    <row r="7" spans="1:3" s="46" customFormat="1" ht="39.75" customHeight="1">
      <c r="A7" s="156" t="s">
        <v>607</v>
      </c>
      <c r="B7" s="78">
        <v>150000</v>
      </c>
      <c r="C7" s="79">
        <v>163.6</v>
      </c>
    </row>
    <row r="8" spans="1:3" s="46" customFormat="1" ht="39.75" customHeight="1">
      <c r="A8" s="113" t="s">
        <v>150</v>
      </c>
      <c r="B8" s="78">
        <v>310</v>
      </c>
      <c r="C8" s="79">
        <v>47.6</v>
      </c>
    </row>
    <row r="9" spans="1:3" s="46" customFormat="1" ht="39.75" customHeight="1">
      <c r="A9" s="113" t="s">
        <v>284</v>
      </c>
      <c r="B9" s="78">
        <v>4000</v>
      </c>
      <c r="C9" s="79">
        <v>3900</v>
      </c>
    </row>
    <row r="10" spans="1:3" s="46" customFormat="1" ht="39.75" customHeight="1">
      <c r="A10" s="113" t="s">
        <v>289</v>
      </c>
      <c r="B10" s="78">
        <v>200</v>
      </c>
      <c r="C10" s="79"/>
    </row>
    <row r="11" spans="1:3" s="46" customFormat="1" ht="39.75" customHeight="1">
      <c r="A11" s="113" t="s">
        <v>151</v>
      </c>
      <c r="B11" s="82"/>
      <c r="C11" s="79"/>
    </row>
    <row r="12" spans="1:3" s="46" customFormat="1" ht="39.75" customHeight="1">
      <c r="A12" s="113" t="s">
        <v>153</v>
      </c>
      <c r="B12" s="82"/>
      <c r="C12" s="79"/>
    </row>
    <row r="13" spans="1:3" s="46" customFormat="1" ht="39.75" customHeight="1">
      <c r="A13" s="113" t="s">
        <v>155</v>
      </c>
      <c r="B13" s="82">
        <v>667</v>
      </c>
      <c r="C13" s="79">
        <v>5.4</v>
      </c>
    </row>
    <row r="14" spans="1:3" s="46" customFormat="1" ht="39.75" customHeight="1">
      <c r="A14" s="113" t="s">
        <v>152</v>
      </c>
      <c r="B14" s="82">
        <v>3705</v>
      </c>
      <c r="C14" s="79">
        <v>-6.4</v>
      </c>
    </row>
    <row r="15" spans="1:3" s="46" customFormat="1" ht="39.75" customHeight="1">
      <c r="A15" s="114" t="s">
        <v>4</v>
      </c>
      <c r="B15" s="78">
        <f>SUM(B5:B14)</f>
        <v>164232</v>
      </c>
      <c r="C15" s="79">
        <v>153.2</v>
      </c>
    </row>
    <row r="16" ht="30" customHeight="1"/>
  </sheetData>
  <sheetProtection/>
  <mergeCells count="1">
    <mergeCell ref="A2:C2"/>
  </mergeCells>
  <printOptions horizontalCentered="1"/>
  <pageMargins left="0.9055118110236221" right="0.9055118110236221" top="0.9448818897637796" bottom="0.9448818897637796" header="0.5118110236220472" footer="0.5118110236220472"/>
  <pageSetup firstPageNumber="0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showGridLines="0" tabSelected="1" zoomScalePageLayoutView="0" workbookViewId="0" topLeftCell="A4">
      <selection activeCell="F10" sqref="F10"/>
    </sheetView>
  </sheetViews>
  <sheetFormatPr defaultColWidth="9.00390625" defaultRowHeight="14.25"/>
  <cols>
    <col min="1" max="1" width="34.50390625" style="1" customWidth="1"/>
    <col min="2" max="2" width="17.25390625" style="1" customWidth="1"/>
    <col min="3" max="3" width="20.375" style="1" customWidth="1"/>
  </cols>
  <sheetData>
    <row r="1" ht="29.25" customHeight="1">
      <c r="A1" s="2" t="s">
        <v>232</v>
      </c>
    </row>
    <row r="2" spans="1:3" ht="26.25" customHeight="1">
      <c r="A2" s="183" t="s">
        <v>614</v>
      </c>
      <c r="B2" s="183"/>
      <c r="C2" s="183"/>
    </row>
    <row r="3" spans="1:3" ht="27.75" customHeight="1">
      <c r="A3" s="7"/>
      <c r="B3" s="196" t="s">
        <v>114</v>
      </c>
      <c r="C3" s="187"/>
    </row>
    <row r="4" spans="1:3" s="31" customFormat="1" ht="31.5" customHeight="1">
      <c r="A4" s="69" t="s">
        <v>3</v>
      </c>
      <c r="B4" s="67" t="s">
        <v>249</v>
      </c>
      <c r="C4" s="67" t="s">
        <v>280</v>
      </c>
    </row>
    <row r="5" spans="1:3" s="31" customFormat="1" ht="31.5" customHeight="1">
      <c r="A5" s="114" t="s">
        <v>141</v>
      </c>
      <c r="B5" s="78">
        <v>44</v>
      </c>
      <c r="C5" s="79"/>
    </row>
    <row r="6" spans="1:3" s="31" customFormat="1" ht="31.5" customHeight="1">
      <c r="A6" s="114" t="s">
        <v>142</v>
      </c>
      <c r="B6" s="177">
        <f>B7+B8+B9+B10+B11+B12</f>
        <v>147483</v>
      </c>
      <c r="C6" s="79">
        <v>166.3</v>
      </c>
    </row>
    <row r="7" spans="1:3" s="31" customFormat="1" ht="31.5" customHeight="1">
      <c r="A7" s="152" t="s">
        <v>290</v>
      </c>
      <c r="B7" s="177">
        <v>137720</v>
      </c>
      <c r="C7" s="79">
        <v>146</v>
      </c>
    </row>
    <row r="8" spans="1:3" s="31" customFormat="1" ht="31.5" customHeight="1">
      <c r="A8" s="153" t="s">
        <v>288</v>
      </c>
      <c r="B8" s="177">
        <v>3250</v>
      </c>
      <c r="C8" s="79">
        <v>16.1</v>
      </c>
    </row>
    <row r="9" spans="1:3" s="31" customFormat="1" ht="31.5" customHeight="1">
      <c r="A9" s="152" t="s">
        <v>287</v>
      </c>
      <c r="B9" s="177">
        <v>2100</v>
      </c>
      <c r="C9" s="79">
        <v>950</v>
      </c>
    </row>
    <row r="10" spans="1:3" s="31" customFormat="1" ht="31.5" customHeight="1">
      <c r="A10" s="152" t="s">
        <v>143</v>
      </c>
      <c r="B10" s="177"/>
      <c r="C10" s="79"/>
    </row>
    <row r="11" spans="1:3" s="31" customFormat="1" ht="31.5" customHeight="1">
      <c r="A11" s="153" t="s">
        <v>286</v>
      </c>
      <c r="B11" s="177">
        <v>4000</v>
      </c>
      <c r="C11" s="79">
        <v>3900</v>
      </c>
    </row>
    <row r="12" spans="1:3" s="31" customFormat="1" ht="31.5" customHeight="1">
      <c r="A12" s="153" t="s">
        <v>285</v>
      </c>
      <c r="B12" s="177">
        <f>200+213</f>
        <v>413</v>
      </c>
      <c r="C12" s="79"/>
    </row>
    <row r="13" spans="1:3" s="31" customFormat="1" ht="31.5" customHeight="1">
      <c r="A13" s="151" t="s">
        <v>144</v>
      </c>
      <c r="B13" s="177">
        <v>4425</v>
      </c>
      <c r="C13" s="79">
        <v>8750</v>
      </c>
    </row>
    <row r="14" spans="1:3" s="31" customFormat="1" ht="31.5" customHeight="1">
      <c r="A14" s="152" t="s">
        <v>262</v>
      </c>
      <c r="B14" s="177">
        <f>623+108</f>
        <v>731</v>
      </c>
      <c r="C14" s="79">
        <v>248.1</v>
      </c>
    </row>
    <row r="15" spans="1:3" s="31" customFormat="1" ht="31.5" customHeight="1">
      <c r="A15" s="152" t="s">
        <v>145</v>
      </c>
      <c r="B15" s="177">
        <f>310+3384</f>
        <v>3694</v>
      </c>
      <c r="C15" s="79"/>
    </row>
    <row r="16" spans="1:3" s="31" customFormat="1" ht="31.5" customHeight="1">
      <c r="A16" s="151" t="s">
        <v>281</v>
      </c>
      <c r="B16" s="178">
        <v>12280</v>
      </c>
      <c r="C16" s="79"/>
    </row>
    <row r="17" spans="1:3" s="31" customFormat="1" ht="31.5" customHeight="1">
      <c r="A17" s="157" t="s">
        <v>608</v>
      </c>
      <c r="B17" s="178">
        <v>12280</v>
      </c>
      <c r="C17" s="79"/>
    </row>
    <row r="18" spans="1:3" s="31" customFormat="1" ht="31.5" customHeight="1">
      <c r="A18" s="157" t="s">
        <v>609</v>
      </c>
      <c r="B18" s="178">
        <v>12280</v>
      </c>
      <c r="C18" s="79"/>
    </row>
    <row r="19" spans="1:3" s="31" customFormat="1" ht="31.5" customHeight="1">
      <c r="A19" s="151" t="s">
        <v>217</v>
      </c>
      <c r="B19" s="80"/>
      <c r="C19" s="79"/>
    </row>
    <row r="20" spans="1:3" s="31" customFormat="1" ht="31.5" customHeight="1">
      <c r="A20" s="114" t="s">
        <v>5</v>
      </c>
      <c r="B20" s="81">
        <f>B5+B6+B13+B16+B19</f>
        <v>164232</v>
      </c>
      <c r="C20" s="79">
        <v>153.2</v>
      </c>
    </row>
  </sheetData>
  <sheetProtection/>
  <mergeCells count="2">
    <mergeCell ref="A2:C2"/>
    <mergeCell ref="B3:C3"/>
  </mergeCells>
  <printOptions horizontalCentered="1"/>
  <pageMargins left="0.9055118110236221" right="0.9055118110236221" top="0.9448818897637796" bottom="0.9448818897637796" header="0.5118110236220472" footer="0.5118110236220472"/>
  <pageSetup firstPageNumber="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C35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36.50390625" style="1" customWidth="1"/>
    <col min="2" max="2" width="16.75390625" style="1" customWidth="1"/>
    <col min="3" max="3" width="15.625" style="0" customWidth="1"/>
  </cols>
  <sheetData>
    <row r="1" ht="16.5" customHeight="1">
      <c r="A1" s="2" t="s">
        <v>233</v>
      </c>
    </row>
    <row r="2" spans="1:3" ht="30.75" customHeight="1">
      <c r="A2" s="179" t="s">
        <v>613</v>
      </c>
      <c r="B2" s="179"/>
      <c r="C2" s="179"/>
    </row>
    <row r="3" spans="2:3" ht="15" customHeight="1">
      <c r="B3" s="191" t="s">
        <v>2</v>
      </c>
      <c r="C3" s="191"/>
    </row>
    <row r="4" spans="1:3" ht="18.75" customHeight="1">
      <c r="A4" s="160" t="s">
        <v>84</v>
      </c>
      <c r="B4" s="160" t="s">
        <v>611</v>
      </c>
      <c r="C4" s="161" t="s">
        <v>612</v>
      </c>
    </row>
    <row r="5" spans="1:3" ht="18.75" customHeight="1">
      <c r="A5" s="55" t="s">
        <v>83</v>
      </c>
      <c r="B5" s="88">
        <f>B6+B12+B17+B22+B25+B30+B31+B32</f>
        <v>93561</v>
      </c>
      <c r="C5" s="88">
        <v>-10.8</v>
      </c>
    </row>
    <row r="6" spans="1:3" ht="18.75" customHeight="1">
      <c r="A6" s="70" t="s">
        <v>89</v>
      </c>
      <c r="B6" s="88">
        <v>23977</v>
      </c>
      <c r="C6" s="88">
        <v>5.1</v>
      </c>
    </row>
    <row r="7" spans="1:3" ht="18.75" customHeight="1">
      <c r="A7" s="71" t="s">
        <v>85</v>
      </c>
      <c r="B7" s="88">
        <v>9257</v>
      </c>
      <c r="C7" s="88">
        <v>10.8</v>
      </c>
    </row>
    <row r="8" spans="1:3" ht="18.75" customHeight="1">
      <c r="A8" s="71" t="s">
        <v>215</v>
      </c>
      <c r="B8" s="88">
        <v>5</v>
      </c>
      <c r="C8" s="88">
        <v>-98.4</v>
      </c>
    </row>
    <row r="9" spans="1:3" ht="18.75" customHeight="1">
      <c r="A9" s="71" t="s">
        <v>88</v>
      </c>
      <c r="B9" s="88">
        <v>415</v>
      </c>
      <c r="C9" s="88">
        <v>40.2</v>
      </c>
    </row>
    <row r="10" spans="1:3" ht="18.75" customHeight="1">
      <c r="A10" s="87" t="s">
        <v>275</v>
      </c>
      <c r="B10" s="88">
        <v>550</v>
      </c>
      <c r="C10" s="88"/>
    </row>
    <row r="11" spans="1:3" ht="18.75" customHeight="1">
      <c r="A11" s="87" t="s">
        <v>291</v>
      </c>
      <c r="B11" s="88">
        <v>13750</v>
      </c>
      <c r="C11" s="88"/>
    </row>
    <row r="12" spans="1:3" ht="18.75" customHeight="1">
      <c r="A12" s="70" t="s">
        <v>108</v>
      </c>
      <c r="B12" s="88">
        <v>22402</v>
      </c>
      <c r="C12" s="88">
        <v>-46.6</v>
      </c>
    </row>
    <row r="13" spans="1:3" ht="18.75" customHeight="1">
      <c r="A13" s="71" t="s">
        <v>85</v>
      </c>
      <c r="B13" s="88">
        <v>14721</v>
      </c>
      <c r="C13" s="88">
        <v>-59.4</v>
      </c>
    </row>
    <row r="14" spans="1:3" ht="18.75" customHeight="1">
      <c r="A14" s="71" t="s">
        <v>215</v>
      </c>
      <c r="B14" s="88">
        <v>62</v>
      </c>
      <c r="C14" s="88">
        <v>-75.2</v>
      </c>
    </row>
    <row r="15" spans="1:3" ht="18.75" customHeight="1">
      <c r="A15" s="71" t="s">
        <v>86</v>
      </c>
      <c r="B15" s="88">
        <v>7204</v>
      </c>
      <c r="C15" s="88">
        <v>31</v>
      </c>
    </row>
    <row r="16" spans="1:3" ht="18.75" customHeight="1">
      <c r="A16" s="87" t="s">
        <v>291</v>
      </c>
      <c r="B16" s="88">
        <v>415</v>
      </c>
      <c r="C16" s="88"/>
    </row>
    <row r="17" spans="1:3" ht="18.75" customHeight="1">
      <c r="A17" s="70" t="s">
        <v>90</v>
      </c>
      <c r="B17" s="88">
        <v>10339</v>
      </c>
      <c r="C17" s="88">
        <v>10.2</v>
      </c>
    </row>
    <row r="18" spans="1:3" ht="18.75" customHeight="1">
      <c r="A18" s="71" t="s">
        <v>85</v>
      </c>
      <c r="B18" s="88">
        <v>1871</v>
      </c>
      <c r="C18" s="88">
        <v>0.4</v>
      </c>
    </row>
    <row r="19" spans="1:3" ht="18.75" customHeight="1">
      <c r="A19" s="71" t="s">
        <v>215</v>
      </c>
      <c r="B19" s="88">
        <v>555</v>
      </c>
      <c r="C19" s="88">
        <v>246.9</v>
      </c>
    </row>
    <row r="20" spans="1:3" ht="18.75" customHeight="1">
      <c r="A20" s="71" t="s">
        <v>86</v>
      </c>
      <c r="B20" s="88">
        <v>7908</v>
      </c>
      <c r="C20" s="88">
        <v>7.6</v>
      </c>
    </row>
    <row r="21" spans="1:3" ht="18.75" customHeight="1">
      <c r="A21" s="87" t="s">
        <v>292</v>
      </c>
      <c r="B21" s="88">
        <v>5</v>
      </c>
      <c r="C21" s="88">
        <v>0</v>
      </c>
    </row>
    <row r="22" spans="1:3" ht="18.75" customHeight="1">
      <c r="A22" s="70" t="s">
        <v>91</v>
      </c>
      <c r="B22" s="88">
        <v>10549</v>
      </c>
      <c r="C22" s="88">
        <v>52.9</v>
      </c>
    </row>
    <row r="23" spans="1:3" ht="18.75" customHeight="1">
      <c r="A23" s="71" t="s">
        <v>85</v>
      </c>
      <c r="B23" s="88">
        <v>10481</v>
      </c>
      <c r="C23" s="88">
        <v>52.4</v>
      </c>
    </row>
    <row r="24" spans="1:3" ht="18.75" customHeight="1">
      <c r="A24" s="71" t="s">
        <v>215</v>
      </c>
      <c r="B24" s="88">
        <v>68</v>
      </c>
      <c r="C24" s="88">
        <v>223.8</v>
      </c>
    </row>
    <row r="25" spans="1:3" ht="18.75" customHeight="1">
      <c r="A25" s="70" t="s">
        <v>92</v>
      </c>
      <c r="B25" s="88">
        <v>25829</v>
      </c>
      <c r="C25" s="88">
        <v>10</v>
      </c>
    </row>
    <row r="26" spans="1:3" ht="18.75" customHeight="1">
      <c r="A26" s="71" t="s">
        <v>85</v>
      </c>
      <c r="B26" s="88">
        <v>7321</v>
      </c>
      <c r="C26" s="88">
        <v>12.3</v>
      </c>
    </row>
    <row r="27" spans="1:3" ht="18.75" customHeight="1">
      <c r="A27" s="71" t="s">
        <v>215</v>
      </c>
      <c r="B27" s="88">
        <v>1775</v>
      </c>
      <c r="C27" s="88">
        <v>491.7</v>
      </c>
    </row>
    <row r="28" spans="1:3" ht="18.75" customHeight="1">
      <c r="A28" s="71" t="s">
        <v>86</v>
      </c>
      <c r="B28" s="88">
        <v>16733</v>
      </c>
      <c r="C28" s="88">
        <v>0.5</v>
      </c>
    </row>
    <row r="29" spans="1:3" ht="18.75" customHeight="1">
      <c r="A29" s="71" t="s">
        <v>107</v>
      </c>
      <c r="B29" s="88"/>
      <c r="C29" s="88"/>
    </row>
    <row r="30" spans="1:3" ht="18.75" customHeight="1">
      <c r="A30" s="70" t="s">
        <v>93</v>
      </c>
      <c r="B30" s="89"/>
      <c r="C30" s="88"/>
    </row>
    <row r="31" spans="1:3" ht="18.75" customHeight="1">
      <c r="A31" s="70" t="s">
        <v>94</v>
      </c>
      <c r="B31" s="89"/>
      <c r="C31" s="88"/>
    </row>
    <row r="32" spans="1:3" ht="18.75" customHeight="1">
      <c r="A32" s="70" t="s">
        <v>95</v>
      </c>
      <c r="B32" s="88">
        <v>465</v>
      </c>
      <c r="C32" s="88">
        <v>53</v>
      </c>
    </row>
    <row r="33" spans="1:3" ht="18.75" customHeight="1">
      <c r="A33" s="71" t="s">
        <v>85</v>
      </c>
      <c r="B33" s="88">
        <v>460</v>
      </c>
      <c r="C33" s="88">
        <v>57</v>
      </c>
    </row>
    <row r="34" spans="1:3" ht="18.75" customHeight="1">
      <c r="A34" s="71" t="s">
        <v>87</v>
      </c>
      <c r="B34" s="88">
        <v>5</v>
      </c>
      <c r="C34" s="88">
        <v>-54.5</v>
      </c>
    </row>
    <row r="35" ht="18.75" customHeight="1">
      <c r="A35" s="28" t="s">
        <v>109</v>
      </c>
    </row>
  </sheetData>
  <sheetProtection/>
  <mergeCells count="2">
    <mergeCell ref="A2:C2"/>
    <mergeCell ref="B3:C3"/>
  </mergeCells>
  <printOptions horizontalCentered="1"/>
  <pageMargins left="0.9055118110236221" right="0.9055118110236221" top="0.9448818897637796" bottom="0.9448818897637796" header="0.5118110236220472" footer="0.5118110236220472"/>
  <pageSetup firstPageNumber="0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4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41.375" style="1" customWidth="1"/>
    <col min="2" max="2" width="16.125" style="1" customWidth="1"/>
    <col min="3" max="3" width="16.375" style="11" customWidth="1"/>
  </cols>
  <sheetData>
    <row r="1" ht="14.25">
      <c r="A1" s="2" t="s">
        <v>234</v>
      </c>
    </row>
    <row r="2" spans="1:3" ht="35.25" customHeight="1">
      <c r="A2" s="179" t="s">
        <v>610</v>
      </c>
      <c r="B2" s="179"/>
      <c r="C2" s="179"/>
    </row>
    <row r="3" spans="2:3" ht="25.5" customHeight="1">
      <c r="B3" s="191" t="s">
        <v>2</v>
      </c>
      <c r="C3" s="191"/>
    </row>
    <row r="4" spans="1:3" ht="27" customHeight="1">
      <c r="A4" s="158" t="s">
        <v>96</v>
      </c>
      <c r="B4" s="158" t="s">
        <v>611</v>
      </c>
      <c r="C4" s="159" t="s">
        <v>612</v>
      </c>
    </row>
    <row r="5" spans="1:3" ht="27" customHeight="1">
      <c r="A5" s="55" t="s">
        <v>82</v>
      </c>
      <c r="B5" s="154">
        <f>B6+B9+B12+B14+B16+B18+B20+B22</f>
        <v>86061</v>
      </c>
      <c r="C5" s="154">
        <v>-13</v>
      </c>
    </row>
    <row r="6" spans="1:3" ht="27" customHeight="1">
      <c r="A6" s="56" t="s">
        <v>99</v>
      </c>
      <c r="B6" s="154">
        <v>23977</v>
      </c>
      <c r="C6" s="154">
        <v>7.3</v>
      </c>
    </row>
    <row r="7" spans="1:3" ht="27" customHeight="1">
      <c r="A7" s="57" t="s">
        <v>97</v>
      </c>
      <c r="B7" s="154">
        <v>23857</v>
      </c>
      <c r="C7" s="154">
        <v>7.2</v>
      </c>
    </row>
    <row r="8" spans="1:3" ht="27" customHeight="1">
      <c r="A8" s="57" t="s">
        <v>98</v>
      </c>
      <c r="B8" s="154">
        <v>120</v>
      </c>
      <c r="C8" s="154">
        <v>30.4</v>
      </c>
    </row>
    <row r="9" spans="1:3" ht="27" customHeight="1">
      <c r="A9" s="56" t="s">
        <v>100</v>
      </c>
      <c r="B9" s="154">
        <v>7743</v>
      </c>
      <c r="C9" s="154">
        <v>10.3</v>
      </c>
    </row>
    <row r="10" spans="1:3" ht="27" customHeight="1">
      <c r="A10" s="57" t="s">
        <v>97</v>
      </c>
      <c r="B10" s="154">
        <v>7737</v>
      </c>
      <c r="C10" s="154">
        <v>10.2</v>
      </c>
    </row>
    <row r="11" spans="1:3" ht="27" customHeight="1">
      <c r="A11" s="57" t="s">
        <v>98</v>
      </c>
      <c r="B11" s="154">
        <v>6</v>
      </c>
      <c r="C11" s="154">
        <v>100</v>
      </c>
    </row>
    <row r="12" spans="1:3" ht="27" customHeight="1">
      <c r="A12" s="56" t="s">
        <v>110</v>
      </c>
      <c r="B12" s="154">
        <v>21987</v>
      </c>
      <c r="C12" s="154">
        <v>-47.4</v>
      </c>
    </row>
    <row r="13" spans="1:3" ht="27" customHeight="1">
      <c r="A13" s="57" t="s">
        <v>97</v>
      </c>
      <c r="B13" s="154">
        <v>21987</v>
      </c>
      <c r="C13" s="154">
        <v>-47.4</v>
      </c>
    </row>
    <row r="14" spans="1:3" ht="27" customHeight="1">
      <c r="A14" s="56" t="s">
        <v>101</v>
      </c>
      <c r="B14" s="154">
        <v>6642</v>
      </c>
      <c r="C14" s="154">
        <v>27</v>
      </c>
    </row>
    <row r="15" spans="1:3" ht="27" customHeight="1">
      <c r="A15" s="57" t="s">
        <v>97</v>
      </c>
      <c r="B15" s="154">
        <v>6370</v>
      </c>
      <c r="C15" s="154">
        <v>26.3</v>
      </c>
    </row>
    <row r="16" spans="1:3" ht="27" customHeight="1">
      <c r="A16" s="56" t="s">
        <v>102</v>
      </c>
      <c r="B16" s="154">
        <v>25023</v>
      </c>
      <c r="C16" s="154">
        <v>12.3</v>
      </c>
    </row>
    <row r="17" spans="1:3" ht="27" customHeight="1">
      <c r="A17" s="57" t="s">
        <v>97</v>
      </c>
      <c r="B17" s="154">
        <v>22492</v>
      </c>
      <c r="C17" s="154">
        <v>8.3</v>
      </c>
    </row>
    <row r="18" spans="1:3" ht="27" customHeight="1">
      <c r="A18" s="56" t="s">
        <v>103</v>
      </c>
      <c r="B18" s="155"/>
      <c r="C18" s="154"/>
    </row>
    <row r="19" spans="1:3" ht="27" customHeight="1">
      <c r="A19" s="57" t="s">
        <v>97</v>
      </c>
      <c r="B19" s="155"/>
      <c r="C19" s="154"/>
    </row>
    <row r="20" spans="1:3" ht="27" customHeight="1">
      <c r="A20" s="56" t="s">
        <v>104</v>
      </c>
      <c r="B20" s="155"/>
      <c r="C20" s="154"/>
    </row>
    <row r="21" spans="1:3" ht="27" customHeight="1">
      <c r="A21" s="57" t="s">
        <v>97</v>
      </c>
      <c r="B21" s="155"/>
      <c r="C21" s="154"/>
    </row>
    <row r="22" spans="1:3" ht="27" customHeight="1">
      <c r="A22" s="56" t="s">
        <v>105</v>
      </c>
      <c r="B22" s="154">
        <v>689</v>
      </c>
      <c r="C22" s="154">
        <v>216.1</v>
      </c>
    </row>
    <row r="23" spans="1:3" ht="27" customHeight="1">
      <c r="A23" s="57" t="s">
        <v>97</v>
      </c>
      <c r="B23" s="154">
        <v>675</v>
      </c>
      <c r="C23" s="154">
        <v>230.9</v>
      </c>
    </row>
    <row r="24" ht="14.25">
      <c r="A24" s="28" t="s">
        <v>109</v>
      </c>
    </row>
  </sheetData>
  <sheetProtection/>
  <mergeCells count="2">
    <mergeCell ref="A2:C2"/>
    <mergeCell ref="B3:C3"/>
  </mergeCells>
  <printOptions horizontalCentered="1"/>
  <pageMargins left="0.9055118110236221" right="0.9055118110236221" top="0.9448818897637796" bottom="0.9448818897637796" header="0.5118110236220472" footer="0.5118110236220472"/>
  <pageSetup firstPageNumber="0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3" sqref="H33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zoomScalePageLayoutView="0" workbookViewId="0" topLeftCell="A1">
      <selection activeCell="I9" sqref="I9"/>
    </sheetView>
  </sheetViews>
  <sheetFormatPr defaultColWidth="9.00390625" defaultRowHeight="14.25"/>
  <cols>
    <col min="1" max="1" width="20.875" style="0" customWidth="1"/>
    <col min="2" max="2" width="11.875" style="0" customWidth="1"/>
    <col min="3" max="3" width="12.00390625" style="0" customWidth="1"/>
    <col min="4" max="4" width="14.625" style="0" customWidth="1"/>
    <col min="5" max="5" width="14.25390625" style="11" customWidth="1"/>
  </cols>
  <sheetData>
    <row r="1" ht="20.25" customHeight="1">
      <c r="A1" s="2" t="s">
        <v>214</v>
      </c>
    </row>
    <row r="2" spans="1:5" ht="21">
      <c r="A2" s="179" t="s">
        <v>252</v>
      </c>
      <c r="B2" s="179"/>
      <c r="C2" s="179"/>
      <c r="D2" s="179"/>
      <c r="E2" s="179"/>
    </row>
    <row r="3" spans="2:5" ht="17.25" customHeight="1">
      <c r="B3" s="2"/>
      <c r="C3" s="180" t="s">
        <v>221</v>
      </c>
      <c r="D3" s="181"/>
      <c r="E3" s="181"/>
    </row>
    <row r="4" spans="1:5" ht="32.25" customHeight="1">
      <c r="A4" s="50" t="s">
        <v>248</v>
      </c>
      <c r="B4" s="51" t="s">
        <v>250</v>
      </c>
      <c r="C4" s="51" t="s">
        <v>251</v>
      </c>
      <c r="D4" s="126" t="s">
        <v>621</v>
      </c>
      <c r="E4" s="126" t="s">
        <v>603</v>
      </c>
    </row>
    <row r="5" spans="1:5" s="31" customFormat="1" ht="21.75" customHeight="1">
      <c r="A5" s="52" t="s">
        <v>115</v>
      </c>
      <c r="B5" s="58">
        <v>122800</v>
      </c>
      <c r="C5" s="73">
        <v>121168</v>
      </c>
      <c r="D5" s="74">
        <f>ROUND(C5/B5*100,1)</f>
        <v>98.7</v>
      </c>
      <c r="E5" s="110">
        <v>70806</v>
      </c>
    </row>
    <row r="6" spans="1:5" s="31" customFormat="1" ht="21.75" customHeight="1">
      <c r="A6" s="52" t="s">
        <v>116</v>
      </c>
      <c r="B6" s="58">
        <f>B7+B22</f>
        <v>61500</v>
      </c>
      <c r="C6" s="75">
        <f>C7+C22</f>
        <v>61510</v>
      </c>
      <c r="D6" s="74">
        <f aca="true" t="shared" si="0" ref="D6:D30">ROUND(C6/B6*100,1)</f>
        <v>100</v>
      </c>
      <c r="E6" s="112">
        <f>E7+E22</f>
        <v>49935</v>
      </c>
    </row>
    <row r="7" spans="1:5" s="31" customFormat="1" ht="21.75" customHeight="1">
      <c r="A7" s="52" t="s">
        <v>117</v>
      </c>
      <c r="B7" s="58">
        <f>SUM(B8:B21)</f>
        <v>44400</v>
      </c>
      <c r="C7" s="75">
        <f>SUM(C8:C21)</f>
        <v>45733</v>
      </c>
      <c r="D7" s="74">
        <f t="shared" si="0"/>
        <v>103</v>
      </c>
      <c r="E7" s="112">
        <f>SUM(E8:E21)</f>
        <v>34158</v>
      </c>
    </row>
    <row r="8" spans="1:5" s="31" customFormat="1" ht="21.75" customHeight="1">
      <c r="A8" s="52" t="s">
        <v>118</v>
      </c>
      <c r="B8" s="59">
        <v>6000</v>
      </c>
      <c r="C8" s="73">
        <v>5990</v>
      </c>
      <c r="D8" s="74">
        <f t="shared" si="0"/>
        <v>99.8</v>
      </c>
      <c r="E8" s="59">
        <v>8796</v>
      </c>
    </row>
    <row r="9" spans="1:5" s="31" customFormat="1" ht="21.75" customHeight="1">
      <c r="A9" s="52" t="s">
        <v>119</v>
      </c>
      <c r="B9" s="59">
        <v>9147</v>
      </c>
      <c r="C9" s="73">
        <v>9562</v>
      </c>
      <c r="D9" s="74">
        <f t="shared" si="0"/>
        <v>104.5</v>
      </c>
      <c r="E9" s="59"/>
    </row>
    <row r="10" spans="1:5" s="31" customFormat="1" ht="21.75" customHeight="1">
      <c r="A10" s="52" t="s">
        <v>120</v>
      </c>
      <c r="B10" s="59">
        <v>148</v>
      </c>
      <c r="C10" s="73">
        <v>405</v>
      </c>
      <c r="D10" s="74">
        <f t="shared" si="0"/>
        <v>273.6</v>
      </c>
      <c r="E10" s="59">
        <v>119</v>
      </c>
    </row>
    <row r="11" spans="1:5" s="31" customFormat="1" ht="21.75" customHeight="1">
      <c r="A11" s="52" t="s">
        <v>121</v>
      </c>
      <c r="B11" s="59">
        <v>4910</v>
      </c>
      <c r="C11" s="73">
        <v>4908</v>
      </c>
      <c r="D11" s="74">
        <f t="shared" si="0"/>
        <v>100</v>
      </c>
      <c r="E11" s="59">
        <v>3900</v>
      </c>
    </row>
    <row r="12" spans="1:5" s="31" customFormat="1" ht="21.75" customHeight="1">
      <c r="A12" s="52" t="s">
        <v>122</v>
      </c>
      <c r="B12" s="59">
        <v>1440</v>
      </c>
      <c r="C12" s="73">
        <v>1565</v>
      </c>
      <c r="D12" s="74">
        <f t="shared" si="0"/>
        <v>108.7</v>
      </c>
      <c r="E12" s="59">
        <v>859</v>
      </c>
    </row>
    <row r="13" spans="1:5" s="31" customFormat="1" ht="21.75" customHeight="1">
      <c r="A13" s="52" t="s">
        <v>123</v>
      </c>
      <c r="B13" s="59">
        <v>3460</v>
      </c>
      <c r="C13" s="73">
        <v>3466</v>
      </c>
      <c r="D13" s="74">
        <f t="shared" si="0"/>
        <v>100.2</v>
      </c>
      <c r="E13" s="59">
        <v>3334</v>
      </c>
    </row>
    <row r="14" spans="1:5" s="31" customFormat="1" ht="21.75" customHeight="1">
      <c r="A14" s="52" t="s">
        <v>124</v>
      </c>
      <c r="B14" s="59">
        <v>1924</v>
      </c>
      <c r="C14" s="73">
        <v>2021</v>
      </c>
      <c r="D14" s="74">
        <f t="shared" si="0"/>
        <v>105</v>
      </c>
      <c r="E14" s="59">
        <v>1220</v>
      </c>
    </row>
    <row r="15" spans="1:7" s="31" customFormat="1" ht="21.75" customHeight="1">
      <c r="A15" s="52" t="s">
        <v>125</v>
      </c>
      <c r="B15" s="59">
        <v>684</v>
      </c>
      <c r="C15" s="73">
        <v>691</v>
      </c>
      <c r="D15" s="74">
        <f t="shared" si="0"/>
        <v>101</v>
      </c>
      <c r="E15" s="59">
        <v>454</v>
      </c>
      <c r="G15" s="11"/>
    </row>
    <row r="16" spans="1:5" s="31" customFormat="1" ht="21.75" customHeight="1">
      <c r="A16" s="52" t="s">
        <v>126</v>
      </c>
      <c r="B16" s="59">
        <v>1160</v>
      </c>
      <c r="C16" s="73">
        <v>1194</v>
      </c>
      <c r="D16" s="74">
        <f t="shared" si="0"/>
        <v>102.9</v>
      </c>
      <c r="E16" s="59">
        <v>550</v>
      </c>
    </row>
    <row r="17" spans="1:5" s="31" customFormat="1" ht="21.75" customHeight="1">
      <c r="A17" s="52" t="s">
        <v>127</v>
      </c>
      <c r="B17" s="59">
        <v>1982</v>
      </c>
      <c r="C17" s="76">
        <v>2064</v>
      </c>
      <c r="D17" s="74">
        <f t="shared" si="0"/>
        <v>104.1</v>
      </c>
      <c r="E17" s="59">
        <v>1059</v>
      </c>
    </row>
    <row r="18" spans="1:5" s="31" customFormat="1" ht="21.75" customHeight="1">
      <c r="A18" s="52" t="s">
        <v>128</v>
      </c>
      <c r="B18" s="59">
        <v>5606</v>
      </c>
      <c r="C18" s="77">
        <v>5606</v>
      </c>
      <c r="D18" s="74">
        <f t="shared" si="0"/>
        <v>100</v>
      </c>
      <c r="E18" s="59">
        <v>5606</v>
      </c>
    </row>
    <row r="19" spans="1:5" s="31" customFormat="1" ht="21.75" customHeight="1">
      <c r="A19" s="52" t="s">
        <v>129</v>
      </c>
      <c r="B19" s="59">
        <v>741</v>
      </c>
      <c r="C19" s="77">
        <v>742</v>
      </c>
      <c r="D19" s="74">
        <f t="shared" si="0"/>
        <v>100.1</v>
      </c>
      <c r="E19" s="59">
        <v>742</v>
      </c>
    </row>
    <row r="20" spans="1:5" s="31" customFormat="1" ht="21.75" customHeight="1">
      <c r="A20" s="52" t="s">
        <v>130</v>
      </c>
      <c r="B20" s="59">
        <v>762</v>
      </c>
      <c r="C20" s="77">
        <v>762</v>
      </c>
      <c r="D20" s="74">
        <f t="shared" si="0"/>
        <v>100</v>
      </c>
      <c r="E20" s="59">
        <v>762</v>
      </c>
    </row>
    <row r="21" spans="1:5" s="31" customFormat="1" ht="21.75" customHeight="1">
      <c r="A21" s="52" t="s">
        <v>131</v>
      </c>
      <c r="B21" s="59">
        <v>6436</v>
      </c>
      <c r="C21" s="77">
        <v>6757</v>
      </c>
      <c r="D21" s="74">
        <f t="shared" si="0"/>
        <v>105</v>
      </c>
      <c r="E21" s="59">
        <v>6757</v>
      </c>
    </row>
    <row r="22" spans="1:5" s="31" customFormat="1" ht="21.75" customHeight="1">
      <c r="A22" s="52" t="s">
        <v>132</v>
      </c>
      <c r="B22" s="58">
        <f>SUM(B23:B30)</f>
        <v>17100</v>
      </c>
      <c r="C22" s="75">
        <f>SUM(C23:C30)</f>
        <v>15777</v>
      </c>
      <c r="D22" s="74">
        <f t="shared" si="0"/>
        <v>92.3</v>
      </c>
      <c r="E22" s="124">
        <f>SUM(E23:E230)</f>
        <v>15777</v>
      </c>
    </row>
    <row r="23" spans="1:5" s="31" customFormat="1" ht="21.75" customHeight="1">
      <c r="A23" s="52" t="s">
        <v>133</v>
      </c>
      <c r="B23" s="59">
        <v>2396</v>
      </c>
      <c r="C23" s="77">
        <v>2164</v>
      </c>
      <c r="D23" s="74">
        <f t="shared" si="0"/>
        <v>90.3</v>
      </c>
      <c r="E23" s="59">
        <v>2164</v>
      </c>
    </row>
    <row r="24" spans="1:5" s="31" customFormat="1" ht="21.75" customHeight="1">
      <c r="A24" s="52" t="s">
        <v>134</v>
      </c>
      <c r="B24" s="59">
        <v>2965</v>
      </c>
      <c r="C24" s="77">
        <v>2586</v>
      </c>
      <c r="D24" s="74">
        <f t="shared" si="0"/>
        <v>87.2</v>
      </c>
      <c r="E24" s="59">
        <v>2586</v>
      </c>
    </row>
    <row r="25" spans="1:5" s="31" customFormat="1" ht="21.75" customHeight="1">
      <c r="A25" s="52" t="s">
        <v>135</v>
      </c>
      <c r="B25" s="59">
        <v>3948</v>
      </c>
      <c r="C25" s="77">
        <v>4007</v>
      </c>
      <c r="D25" s="74">
        <f t="shared" si="0"/>
        <v>101.5</v>
      </c>
      <c r="E25" s="59">
        <v>4007</v>
      </c>
    </row>
    <row r="26" spans="1:5" s="31" customFormat="1" ht="21.75" customHeight="1">
      <c r="A26" s="52" t="s">
        <v>136</v>
      </c>
      <c r="B26" s="59">
        <v>6328</v>
      </c>
      <c r="C26" s="77">
        <v>6220</v>
      </c>
      <c r="D26" s="74">
        <f t="shared" si="0"/>
        <v>98.3</v>
      </c>
      <c r="E26" s="59">
        <v>6220</v>
      </c>
    </row>
    <row r="27" spans="1:5" s="31" customFormat="1" ht="21.75" customHeight="1">
      <c r="A27" s="52" t="s">
        <v>137</v>
      </c>
      <c r="B27" s="59">
        <v>1052</v>
      </c>
      <c r="C27" s="77">
        <v>412</v>
      </c>
      <c r="D27" s="74">
        <f t="shared" si="0"/>
        <v>39.2</v>
      </c>
      <c r="E27" s="59">
        <v>412</v>
      </c>
    </row>
    <row r="28" spans="1:5" s="31" customFormat="1" ht="21.75" customHeight="1">
      <c r="A28" s="52" t="s">
        <v>138</v>
      </c>
      <c r="B28" s="59">
        <v>65</v>
      </c>
      <c r="C28" s="77">
        <v>65</v>
      </c>
      <c r="D28" s="74">
        <f t="shared" si="0"/>
        <v>100</v>
      </c>
      <c r="E28" s="59">
        <v>65</v>
      </c>
    </row>
    <row r="29" spans="1:5" s="31" customFormat="1" ht="21.75" customHeight="1">
      <c r="A29" s="52" t="s">
        <v>139</v>
      </c>
      <c r="B29" s="59">
        <v>343</v>
      </c>
      <c r="C29" s="77">
        <v>320</v>
      </c>
      <c r="D29" s="74">
        <f t="shared" si="0"/>
        <v>93.3</v>
      </c>
      <c r="E29" s="59">
        <v>320</v>
      </c>
    </row>
    <row r="30" spans="1:5" ht="21.75" customHeight="1">
      <c r="A30" s="52" t="s">
        <v>267</v>
      </c>
      <c r="B30" s="59">
        <v>3</v>
      </c>
      <c r="C30" s="73">
        <v>3</v>
      </c>
      <c r="D30" s="74">
        <f t="shared" si="0"/>
        <v>100</v>
      </c>
      <c r="E30" s="59">
        <v>3</v>
      </c>
    </row>
  </sheetData>
  <sheetProtection/>
  <mergeCells count="2">
    <mergeCell ref="A2:E2"/>
    <mergeCell ref="C3:E3"/>
  </mergeCells>
  <printOptions horizontalCentered="1"/>
  <pageMargins left="0.9055118110236221" right="0.9055118110236221" top="0.9448818897637796" bottom="0.9448818897637796" header="0.5118110236220472" footer="0.5118110236220472"/>
  <pageSetup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9"/>
  <sheetViews>
    <sheetView zoomScalePageLayoutView="0" workbookViewId="0" topLeftCell="A7">
      <selection activeCell="E29" sqref="E29"/>
    </sheetView>
  </sheetViews>
  <sheetFormatPr defaultColWidth="9.00390625" defaultRowHeight="14.25"/>
  <cols>
    <col min="1" max="1" width="23.00390625" style="0" customWidth="1"/>
    <col min="2" max="2" width="11.00390625" style="0" customWidth="1"/>
    <col min="3" max="3" width="11.50390625" style="0" customWidth="1"/>
    <col min="4" max="4" width="15.25390625" style="0" customWidth="1"/>
    <col min="5" max="5" width="11.25390625" style="0" customWidth="1"/>
  </cols>
  <sheetData>
    <row r="1" ht="14.25">
      <c r="A1" s="2" t="s">
        <v>218</v>
      </c>
    </row>
    <row r="2" spans="1:5" ht="27.75" customHeight="1">
      <c r="A2" s="179" t="s">
        <v>253</v>
      </c>
      <c r="B2" s="179"/>
      <c r="C2" s="179"/>
      <c r="D2" s="179"/>
      <c r="E2" s="179"/>
    </row>
    <row r="3" spans="1:5" ht="13.5" customHeight="1">
      <c r="A3" s="2"/>
      <c r="B3" s="2"/>
      <c r="C3" s="180" t="s">
        <v>222</v>
      </c>
      <c r="D3" s="182"/>
      <c r="E3" s="182"/>
    </row>
    <row r="4" spans="1:5" ht="36.75" customHeight="1">
      <c r="A4" s="164" t="s">
        <v>3</v>
      </c>
      <c r="B4" s="164" t="s">
        <v>622</v>
      </c>
      <c r="C4" s="164" t="s">
        <v>623</v>
      </c>
      <c r="D4" s="169" t="s">
        <v>140</v>
      </c>
      <c r="E4" s="164" t="s">
        <v>624</v>
      </c>
    </row>
    <row r="5" spans="1:5" ht="22.5" customHeight="1">
      <c r="A5" s="127" t="s">
        <v>194</v>
      </c>
      <c r="B5" s="63">
        <v>36878</v>
      </c>
      <c r="C5" s="115">
        <v>38198</v>
      </c>
      <c r="D5" s="116">
        <f>ROUND(C5/B5*100,1)</f>
        <v>103.6</v>
      </c>
      <c r="E5" s="115">
        <v>23150</v>
      </c>
    </row>
    <row r="6" spans="1:5" ht="22.5" customHeight="1">
      <c r="A6" s="127" t="s">
        <v>195</v>
      </c>
      <c r="B6" s="63">
        <v>408</v>
      </c>
      <c r="C6" s="115">
        <v>1534</v>
      </c>
      <c r="D6" s="116">
        <f aca="true" t="shared" si="0" ref="D6:D29">ROUND(C6/B6*100,1)</f>
        <v>376</v>
      </c>
      <c r="E6" s="115">
        <v>1534</v>
      </c>
    </row>
    <row r="7" spans="1:5" ht="22.5" customHeight="1">
      <c r="A7" s="127" t="s">
        <v>196</v>
      </c>
      <c r="B7" s="63">
        <v>12304</v>
      </c>
      <c r="C7" s="115">
        <v>14096</v>
      </c>
      <c r="D7" s="116">
        <f t="shared" si="0"/>
        <v>114.6</v>
      </c>
      <c r="E7" s="115">
        <v>14096</v>
      </c>
    </row>
    <row r="8" spans="1:5" ht="22.5" customHeight="1">
      <c r="A8" s="127" t="s">
        <v>197</v>
      </c>
      <c r="B8" s="63">
        <v>61060</v>
      </c>
      <c r="C8" s="115">
        <v>62895</v>
      </c>
      <c r="D8" s="116">
        <f t="shared" si="0"/>
        <v>103</v>
      </c>
      <c r="E8" s="115">
        <v>62895</v>
      </c>
    </row>
    <row r="9" spans="1:5" ht="22.5" customHeight="1">
      <c r="A9" s="127" t="s">
        <v>198</v>
      </c>
      <c r="B9" s="63">
        <v>1413</v>
      </c>
      <c r="C9" s="115">
        <v>1824</v>
      </c>
      <c r="D9" s="116">
        <f t="shared" si="0"/>
        <v>129.1</v>
      </c>
      <c r="E9" s="115">
        <v>1824</v>
      </c>
    </row>
    <row r="10" spans="1:5" ht="22.5" customHeight="1">
      <c r="A10" s="127" t="s">
        <v>199</v>
      </c>
      <c r="B10" s="63">
        <v>4403</v>
      </c>
      <c r="C10" s="115">
        <v>4188</v>
      </c>
      <c r="D10" s="116">
        <f t="shared" si="0"/>
        <v>95.1</v>
      </c>
      <c r="E10" s="115">
        <v>4188</v>
      </c>
    </row>
    <row r="11" spans="1:5" ht="22.5" customHeight="1">
      <c r="A11" s="127" t="s">
        <v>200</v>
      </c>
      <c r="B11" s="63">
        <v>57884</v>
      </c>
      <c r="C11" s="115">
        <v>35010</v>
      </c>
      <c r="D11" s="116">
        <f t="shared" si="0"/>
        <v>60.5</v>
      </c>
      <c r="E11" s="115">
        <v>35010</v>
      </c>
    </row>
    <row r="12" spans="1:5" ht="22.5" customHeight="1">
      <c r="A12" s="127" t="s">
        <v>201</v>
      </c>
      <c r="B12" s="63">
        <v>23531</v>
      </c>
      <c r="C12" s="115">
        <v>32290</v>
      </c>
      <c r="D12" s="116">
        <f t="shared" si="0"/>
        <v>137.2</v>
      </c>
      <c r="E12" s="115">
        <v>32290</v>
      </c>
    </row>
    <row r="13" spans="1:5" ht="22.5" customHeight="1">
      <c r="A13" s="127" t="s">
        <v>202</v>
      </c>
      <c r="B13" s="63">
        <v>16761</v>
      </c>
      <c r="C13" s="115">
        <v>17089</v>
      </c>
      <c r="D13" s="116">
        <f t="shared" si="0"/>
        <v>102</v>
      </c>
      <c r="E13" s="115">
        <v>17089</v>
      </c>
    </row>
    <row r="14" spans="1:5" ht="22.5" customHeight="1">
      <c r="A14" s="127" t="s">
        <v>203</v>
      </c>
      <c r="B14" s="63">
        <v>1810</v>
      </c>
      <c r="C14" s="115">
        <v>2769</v>
      </c>
      <c r="D14" s="116">
        <f t="shared" si="0"/>
        <v>153</v>
      </c>
      <c r="E14" s="115">
        <v>2769</v>
      </c>
    </row>
    <row r="15" spans="1:5" ht="22.5" customHeight="1">
      <c r="A15" s="127" t="s">
        <v>204</v>
      </c>
      <c r="B15" s="63">
        <v>85623</v>
      </c>
      <c r="C15" s="115">
        <v>84598</v>
      </c>
      <c r="D15" s="116">
        <f t="shared" si="0"/>
        <v>98.8</v>
      </c>
      <c r="E15" s="115">
        <v>84598</v>
      </c>
    </row>
    <row r="16" spans="1:5" ht="22.5" customHeight="1">
      <c r="A16" s="127" t="s">
        <v>205</v>
      </c>
      <c r="B16" s="63">
        <v>10651</v>
      </c>
      <c r="C16" s="115">
        <v>20876</v>
      </c>
      <c r="D16" s="116">
        <f t="shared" si="0"/>
        <v>196</v>
      </c>
      <c r="E16" s="115">
        <v>20876</v>
      </c>
    </row>
    <row r="17" spans="1:5" ht="22.5" customHeight="1">
      <c r="A17" s="127" t="s">
        <v>206</v>
      </c>
      <c r="B17" s="63">
        <v>1363</v>
      </c>
      <c r="C17" s="115">
        <v>3005</v>
      </c>
      <c r="D17" s="116">
        <f t="shared" si="0"/>
        <v>220.5</v>
      </c>
      <c r="E17" s="115">
        <v>3005</v>
      </c>
    </row>
    <row r="18" spans="1:5" ht="22.5" customHeight="1">
      <c r="A18" s="127" t="s">
        <v>207</v>
      </c>
      <c r="B18" s="63">
        <v>2417</v>
      </c>
      <c r="C18" s="115">
        <v>2349</v>
      </c>
      <c r="D18" s="116">
        <f t="shared" si="0"/>
        <v>97.2</v>
      </c>
      <c r="E18" s="115">
        <v>2349</v>
      </c>
    </row>
    <row r="19" spans="1:5" ht="22.5" customHeight="1">
      <c r="A19" s="127" t="s">
        <v>208</v>
      </c>
      <c r="B19" s="63">
        <v>300</v>
      </c>
      <c r="C19" s="115"/>
      <c r="D19" s="116">
        <f t="shared" si="0"/>
        <v>0</v>
      </c>
      <c r="E19" s="115"/>
    </row>
    <row r="20" spans="1:5" ht="22.5" customHeight="1">
      <c r="A20" s="127" t="s">
        <v>6</v>
      </c>
      <c r="B20" s="63"/>
      <c r="C20" s="115"/>
      <c r="D20" s="116"/>
      <c r="E20" s="115"/>
    </row>
    <row r="21" spans="1:5" ht="22.5" customHeight="1">
      <c r="A21" s="127" t="s">
        <v>209</v>
      </c>
      <c r="B21" s="63">
        <v>18945</v>
      </c>
      <c r="C21" s="115">
        <v>26097</v>
      </c>
      <c r="D21" s="116">
        <f t="shared" si="0"/>
        <v>137.8</v>
      </c>
      <c r="E21" s="115">
        <v>26097</v>
      </c>
    </row>
    <row r="22" spans="1:5" ht="22.5" customHeight="1">
      <c r="A22" s="127" t="s">
        <v>7</v>
      </c>
      <c r="B22" s="63">
        <v>9261</v>
      </c>
      <c r="C22" s="115">
        <v>9123</v>
      </c>
      <c r="D22" s="116">
        <f t="shared" si="0"/>
        <v>98.5</v>
      </c>
      <c r="E22" s="115">
        <v>9123</v>
      </c>
    </row>
    <row r="23" spans="1:5" ht="22.5" customHeight="1">
      <c r="A23" s="127" t="s">
        <v>210</v>
      </c>
      <c r="B23" s="63">
        <v>315</v>
      </c>
      <c r="C23" s="115">
        <v>403</v>
      </c>
      <c r="D23" s="116">
        <f t="shared" si="0"/>
        <v>127.9</v>
      </c>
      <c r="E23" s="115">
        <v>403</v>
      </c>
    </row>
    <row r="24" spans="1:5" ht="22.5" customHeight="1">
      <c r="A24" s="127" t="s">
        <v>8</v>
      </c>
      <c r="B24" s="63">
        <v>200</v>
      </c>
      <c r="C24" s="115"/>
      <c r="D24" s="116">
        <f t="shared" si="0"/>
        <v>0</v>
      </c>
      <c r="E24" s="115"/>
    </row>
    <row r="25" spans="1:5" ht="22.5" customHeight="1">
      <c r="A25" s="127" t="s">
        <v>211</v>
      </c>
      <c r="B25" s="63">
        <v>6200</v>
      </c>
      <c r="C25" s="115">
        <v>11076</v>
      </c>
      <c r="D25" s="116">
        <f t="shared" si="0"/>
        <v>178.6</v>
      </c>
      <c r="E25" s="115">
        <v>11076</v>
      </c>
    </row>
    <row r="26" spans="1:5" ht="22.5" customHeight="1">
      <c r="A26" s="127" t="s">
        <v>212</v>
      </c>
      <c r="B26" s="63">
        <v>10145</v>
      </c>
      <c r="C26" s="115"/>
      <c r="D26" s="116">
        <f t="shared" si="0"/>
        <v>0</v>
      </c>
      <c r="E26" s="115"/>
    </row>
    <row r="27" spans="1:5" ht="22.5" customHeight="1">
      <c r="A27" s="127" t="s">
        <v>213</v>
      </c>
      <c r="B27" s="63"/>
      <c r="C27" s="115">
        <v>3135</v>
      </c>
      <c r="D27" s="116"/>
      <c r="E27" s="115">
        <v>3135</v>
      </c>
    </row>
    <row r="28" spans="1:5" ht="22.5" customHeight="1">
      <c r="A28" s="127" t="s">
        <v>602</v>
      </c>
      <c r="B28" s="63"/>
      <c r="C28" s="115">
        <v>18</v>
      </c>
      <c r="D28" s="116"/>
      <c r="E28" s="115">
        <v>18</v>
      </c>
    </row>
    <row r="29" spans="1:5" ht="22.5" customHeight="1">
      <c r="A29" s="128" t="s">
        <v>268</v>
      </c>
      <c r="B29" s="129">
        <f>SUM(B5:B28)</f>
        <v>361872</v>
      </c>
      <c r="C29" s="130">
        <f>SUM(C5:C28)</f>
        <v>370573</v>
      </c>
      <c r="D29" s="116">
        <f t="shared" si="0"/>
        <v>102.4</v>
      </c>
      <c r="E29" s="131">
        <v>355525</v>
      </c>
    </row>
  </sheetData>
  <sheetProtection/>
  <mergeCells count="2">
    <mergeCell ref="A2:E2"/>
    <mergeCell ref="C3:E3"/>
  </mergeCells>
  <printOptions horizontalCentered="1"/>
  <pageMargins left="0.9055118110236221" right="0.9055118110236221" top="0.9448818897637796" bottom="0.944881889763779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0">
      <selection activeCell="D14" sqref="D14"/>
    </sheetView>
  </sheetViews>
  <sheetFormatPr defaultColWidth="9.00390625" defaultRowHeight="14.25"/>
  <cols>
    <col min="1" max="1" width="30.375" style="1" customWidth="1"/>
    <col min="2" max="2" width="13.00390625" style="1" customWidth="1"/>
    <col min="3" max="3" width="12.125" style="1" customWidth="1"/>
    <col min="4" max="4" width="14.375" style="0" customWidth="1"/>
  </cols>
  <sheetData>
    <row r="1" ht="22.5" customHeight="1">
      <c r="A1" s="2" t="s">
        <v>223</v>
      </c>
    </row>
    <row r="2" spans="1:4" ht="30" customHeight="1">
      <c r="A2" s="183" t="s">
        <v>254</v>
      </c>
      <c r="B2" s="184"/>
      <c r="C2" s="184"/>
      <c r="D2" s="184"/>
    </row>
    <row r="3" spans="1:4" ht="17.25" customHeight="1">
      <c r="A3" s="18"/>
      <c r="B3" s="18"/>
      <c r="C3" s="185" t="s">
        <v>224</v>
      </c>
      <c r="D3" s="185"/>
    </row>
    <row r="4" spans="1:4" ht="45" customHeight="1">
      <c r="A4" s="161" t="s">
        <v>3</v>
      </c>
      <c r="B4" s="161" t="s">
        <v>625</v>
      </c>
      <c r="C4" s="170" t="s">
        <v>626</v>
      </c>
      <c r="D4" s="161" t="s">
        <v>627</v>
      </c>
    </row>
    <row r="5" spans="1:4" s="31" customFormat="1" ht="45" customHeight="1">
      <c r="A5" s="53" t="s">
        <v>147</v>
      </c>
      <c r="B5" s="64">
        <v>1957</v>
      </c>
      <c r="C5" s="117">
        <v>1957</v>
      </c>
      <c r="D5" s="60">
        <f>ROUND(C5/B5*100,1)</f>
        <v>100</v>
      </c>
    </row>
    <row r="6" spans="1:4" s="31" customFormat="1" ht="45" customHeight="1">
      <c r="A6" s="53" t="s">
        <v>148</v>
      </c>
      <c r="B6" s="64">
        <v>116</v>
      </c>
      <c r="C6" s="117">
        <v>116</v>
      </c>
      <c r="D6" s="60">
        <f aca="true" t="shared" si="0" ref="D6:D14">ROUND(C6/B6*100,1)</f>
        <v>100</v>
      </c>
    </row>
    <row r="7" spans="1:4" s="31" customFormat="1" ht="45" customHeight="1">
      <c r="A7" s="53" t="s">
        <v>149</v>
      </c>
      <c r="B7" s="64">
        <v>40944</v>
      </c>
      <c r="C7" s="117">
        <v>40943</v>
      </c>
      <c r="D7" s="60">
        <f t="shared" si="0"/>
        <v>100</v>
      </c>
    </row>
    <row r="8" spans="1:4" s="31" customFormat="1" ht="45" customHeight="1">
      <c r="A8" s="53" t="s">
        <v>150</v>
      </c>
      <c r="B8" s="64">
        <v>303</v>
      </c>
      <c r="C8" s="117">
        <v>317</v>
      </c>
      <c r="D8" s="60">
        <f t="shared" si="0"/>
        <v>104.6</v>
      </c>
    </row>
    <row r="9" spans="1:4" s="31" customFormat="1" ht="45" customHeight="1">
      <c r="A9" s="53" t="s">
        <v>216</v>
      </c>
      <c r="B9" s="64">
        <v>5122</v>
      </c>
      <c r="C9" s="117">
        <v>5124</v>
      </c>
      <c r="D9" s="60">
        <f t="shared" si="0"/>
        <v>100</v>
      </c>
    </row>
    <row r="10" spans="1:4" s="31" customFormat="1" ht="45" customHeight="1">
      <c r="A10" s="53" t="s">
        <v>269</v>
      </c>
      <c r="B10" s="64">
        <v>202</v>
      </c>
      <c r="C10" s="117">
        <v>221</v>
      </c>
      <c r="D10" s="60">
        <f t="shared" si="0"/>
        <v>109.4</v>
      </c>
    </row>
    <row r="11" spans="1:4" s="31" customFormat="1" ht="45" customHeight="1">
      <c r="A11" s="53" t="s">
        <v>153</v>
      </c>
      <c r="B11" s="66">
        <v>41000</v>
      </c>
      <c r="C11" s="118">
        <v>41000</v>
      </c>
      <c r="D11" s="60">
        <f t="shared" si="0"/>
        <v>100</v>
      </c>
    </row>
    <row r="12" spans="1:4" s="31" customFormat="1" ht="45" customHeight="1">
      <c r="A12" s="53" t="s">
        <v>152</v>
      </c>
      <c r="B12" s="66">
        <v>3959</v>
      </c>
      <c r="C12" s="118">
        <v>3699</v>
      </c>
      <c r="D12" s="60">
        <f t="shared" si="0"/>
        <v>93.4</v>
      </c>
    </row>
    <row r="13" spans="1:4" s="31" customFormat="1" ht="45" customHeight="1">
      <c r="A13" s="53" t="s">
        <v>155</v>
      </c>
      <c r="B13" s="66">
        <v>7097</v>
      </c>
      <c r="C13" s="118">
        <v>7154</v>
      </c>
      <c r="D13" s="60">
        <f t="shared" si="0"/>
        <v>100.8</v>
      </c>
    </row>
    <row r="14" spans="1:4" s="31" customFormat="1" ht="45" customHeight="1">
      <c r="A14" s="10" t="s">
        <v>4</v>
      </c>
      <c r="B14" s="64">
        <f>SUM(B5:B13)</f>
        <v>100700</v>
      </c>
      <c r="C14" s="150">
        <f>SUM(C5:C13)</f>
        <v>100531</v>
      </c>
      <c r="D14" s="60">
        <f t="shared" si="0"/>
        <v>99.8</v>
      </c>
    </row>
  </sheetData>
  <sheetProtection/>
  <mergeCells count="2">
    <mergeCell ref="A2:D2"/>
    <mergeCell ref="C3:D3"/>
  </mergeCells>
  <printOptions horizontalCentered="1"/>
  <pageMargins left="0.9055118110236221" right="0.9055118110236221" top="0.9448818897637796" bottom="0.944881889763779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3">
      <selection activeCell="H12" sqref="H12"/>
    </sheetView>
  </sheetViews>
  <sheetFormatPr defaultColWidth="9.00390625" defaultRowHeight="14.25"/>
  <cols>
    <col min="1" max="1" width="33.25390625" style="1" customWidth="1"/>
    <col min="2" max="2" width="12.75390625" style="1" customWidth="1"/>
    <col min="3" max="3" width="11.50390625" style="1" customWidth="1"/>
    <col min="4" max="4" width="15.75390625" style="0" customWidth="1"/>
  </cols>
  <sheetData>
    <row r="1" ht="24" customHeight="1">
      <c r="A1" s="2" t="s">
        <v>225</v>
      </c>
    </row>
    <row r="2" spans="1:4" ht="23.25" customHeight="1">
      <c r="A2" s="188" t="s">
        <v>255</v>
      </c>
      <c r="B2" s="188"/>
      <c r="C2" s="188"/>
      <c r="D2" s="188"/>
    </row>
    <row r="3" spans="1:4" ht="21" customHeight="1">
      <c r="A3" s="7"/>
      <c r="B3" s="186" t="s">
        <v>114</v>
      </c>
      <c r="C3" s="187"/>
      <c r="D3" s="187"/>
    </row>
    <row r="4" spans="1:4" s="31" customFormat="1" ht="30" customHeight="1">
      <c r="A4" s="171" t="s">
        <v>3</v>
      </c>
      <c r="B4" s="161" t="s">
        <v>625</v>
      </c>
      <c r="C4" s="161" t="s">
        <v>626</v>
      </c>
      <c r="D4" s="161" t="s">
        <v>627</v>
      </c>
    </row>
    <row r="5" spans="1:4" s="31" customFormat="1" ht="34.5" customHeight="1">
      <c r="A5" s="54" t="s">
        <v>256</v>
      </c>
      <c r="B5" s="64">
        <v>145</v>
      </c>
      <c r="C5" s="121">
        <v>86</v>
      </c>
      <c r="D5" s="122">
        <v>59.3</v>
      </c>
    </row>
    <row r="6" spans="1:4" s="31" customFormat="1" ht="34.5" customHeight="1">
      <c r="A6" s="54" t="s">
        <v>257</v>
      </c>
      <c r="B6" s="64">
        <v>90210</v>
      </c>
      <c r="C6" s="121">
        <v>92265</v>
      </c>
      <c r="D6" s="122">
        <v>102.3</v>
      </c>
    </row>
    <row r="7" spans="1:4" s="31" customFormat="1" ht="34.5" customHeight="1">
      <c r="A7" s="148" t="s">
        <v>258</v>
      </c>
      <c r="B7" s="64">
        <v>89040</v>
      </c>
      <c r="C7" s="121">
        <v>84880</v>
      </c>
      <c r="D7" s="122">
        <v>95.3</v>
      </c>
    </row>
    <row r="8" spans="1:7" s="31" customFormat="1" ht="34.5" customHeight="1">
      <c r="A8" s="148" t="s">
        <v>259</v>
      </c>
      <c r="B8" s="64">
        <v>667</v>
      </c>
      <c r="C8" s="121">
        <v>1957</v>
      </c>
      <c r="D8" s="122">
        <v>293.4</v>
      </c>
      <c r="G8" s="120"/>
    </row>
    <row r="9" spans="1:4" s="31" customFormat="1" ht="34.5" customHeight="1">
      <c r="A9" s="149" t="s">
        <v>260</v>
      </c>
      <c r="B9" s="64">
        <v>148</v>
      </c>
      <c r="C9" s="121">
        <v>264</v>
      </c>
      <c r="D9" s="122">
        <v>178.4</v>
      </c>
    </row>
    <row r="10" spans="1:4" s="31" customFormat="1" ht="34.5" customHeight="1">
      <c r="A10" s="149" t="s">
        <v>143</v>
      </c>
      <c r="B10" s="64">
        <v>108</v>
      </c>
      <c r="C10" s="121"/>
      <c r="D10" s="122">
        <v>0</v>
      </c>
    </row>
    <row r="11" spans="1:4" s="31" customFormat="1" ht="34.5" customHeight="1">
      <c r="A11" s="149" t="s">
        <v>270</v>
      </c>
      <c r="B11" s="64">
        <v>207</v>
      </c>
      <c r="C11" s="121">
        <v>5124</v>
      </c>
      <c r="D11" s="122">
        <v>2475.4</v>
      </c>
    </row>
    <row r="12" spans="1:6" s="31" customFormat="1" ht="34.5" customHeight="1">
      <c r="A12" s="53" t="s">
        <v>271</v>
      </c>
      <c r="B12" s="64">
        <v>40</v>
      </c>
      <c r="C12" s="121">
        <v>40</v>
      </c>
      <c r="D12" s="122">
        <v>100</v>
      </c>
      <c r="F12" s="119"/>
    </row>
    <row r="13" spans="1:4" s="31" customFormat="1" ht="34.5" customHeight="1">
      <c r="A13" s="53" t="s">
        <v>272</v>
      </c>
      <c r="B13" s="64">
        <v>10</v>
      </c>
      <c r="C13" s="121">
        <v>10</v>
      </c>
      <c r="D13" s="122">
        <v>100</v>
      </c>
    </row>
    <row r="14" spans="1:4" s="31" customFormat="1" ht="34.5" customHeight="1">
      <c r="A14" s="53" t="s">
        <v>273</v>
      </c>
      <c r="B14" s="64">
        <v>48</v>
      </c>
      <c r="C14" s="121">
        <v>105</v>
      </c>
      <c r="D14" s="122">
        <v>218.8</v>
      </c>
    </row>
    <row r="15" spans="1:4" s="31" customFormat="1" ht="34.5" customHeight="1">
      <c r="A15" s="53" t="s">
        <v>261</v>
      </c>
      <c r="B15" s="64">
        <v>4687</v>
      </c>
      <c r="C15" s="121">
        <v>4360</v>
      </c>
      <c r="D15" s="122">
        <v>93</v>
      </c>
    </row>
    <row r="16" spans="1:4" s="31" customFormat="1" ht="34.5" customHeight="1">
      <c r="A16" s="147" t="s">
        <v>606</v>
      </c>
      <c r="B16" s="64">
        <v>50</v>
      </c>
      <c r="C16" s="121"/>
      <c r="D16" s="122">
        <v>0</v>
      </c>
    </row>
    <row r="17" spans="1:4" s="31" customFormat="1" ht="34.5" customHeight="1">
      <c r="A17" s="53" t="s">
        <v>263</v>
      </c>
      <c r="B17" s="64">
        <v>4637</v>
      </c>
      <c r="C17" s="121">
        <v>4360</v>
      </c>
      <c r="D17" s="122">
        <v>94</v>
      </c>
    </row>
    <row r="18" spans="1:4" s="31" customFormat="1" ht="34.5" customHeight="1">
      <c r="A18" s="65" t="s">
        <v>5</v>
      </c>
      <c r="B18" s="72">
        <f>B5+B6+B13+B14+B15</f>
        <v>95100</v>
      </c>
      <c r="C18" s="123">
        <f>C5+C6+C13+C14+C15</f>
        <v>96826</v>
      </c>
      <c r="D18" s="122">
        <v>101.8</v>
      </c>
    </row>
  </sheetData>
  <sheetProtection/>
  <mergeCells count="2">
    <mergeCell ref="B3:D3"/>
    <mergeCell ref="A2:D2"/>
  </mergeCells>
  <printOptions horizontalCentered="1"/>
  <pageMargins left="0.9055118110236221" right="0.9055118110236221" top="0.9448818897637796" bottom="0.944881889763779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4">
      <selection activeCell="A4" sqref="A4"/>
    </sheetView>
  </sheetViews>
  <sheetFormatPr defaultColWidth="9.00390625" defaultRowHeight="14.25"/>
  <cols>
    <col min="1" max="1" width="31.125" style="9" customWidth="1"/>
    <col min="2" max="2" width="12.625" style="9" customWidth="1"/>
    <col min="3" max="3" width="13.875" style="11" customWidth="1"/>
    <col min="4" max="4" width="15.50390625" style="0" customWidth="1"/>
  </cols>
  <sheetData>
    <row r="1" ht="14.25">
      <c r="A1" s="2" t="s">
        <v>226</v>
      </c>
    </row>
    <row r="2" spans="1:4" ht="27.75" customHeight="1">
      <c r="A2" s="189" t="s">
        <v>264</v>
      </c>
      <c r="B2" s="189"/>
      <c r="C2" s="189"/>
      <c r="D2" s="189"/>
    </row>
    <row r="3" spans="2:4" ht="12.75" customHeight="1">
      <c r="B3" s="191" t="s">
        <v>0</v>
      </c>
      <c r="C3" s="191"/>
      <c r="D3" s="191"/>
    </row>
    <row r="4" spans="1:4" ht="19.5" customHeight="1">
      <c r="A4" s="8" t="s">
        <v>84</v>
      </c>
      <c r="B4" s="8" t="s">
        <v>106</v>
      </c>
      <c r="C4" s="8" t="s">
        <v>112</v>
      </c>
      <c r="D4" s="24" t="s">
        <v>227</v>
      </c>
    </row>
    <row r="5" spans="1:4" ht="19.5" customHeight="1">
      <c r="A5" s="55" t="s">
        <v>83</v>
      </c>
      <c r="B5" s="59">
        <f>B6+B11+B16+B19+B24+B25+B26+B30</f>
        <v>104847</v>
      </c>
      <c r="C5" s="108">
        <f>C6+C11+C16+C19+C24+C25+C26+C30</f>
        <v>68546</v>
      </c>
      <c r="D5" s="109">
        <v>65.4</v>
      </c>
    </row>
    <row r="6" spans="1:4" ht="19.5" customHeight="1">
      <c r="A6" s="56" t="s">
        <v>89</v>
      </c>
      <c r="B6" s="59">
        <v>22810</v>
      </c>
      <c r="C6" s="108">
        <v>21331</v>
      </c>
      <c r="D6" s="109">
        <v>93.5</v>
      </c>
    </row>
    <row r="7" spans="1:4" ht="19.5" customHeight="1">
      <c r="A7" s="57" t="s">
        <v>85</v>
      </c>
      <c r="B7" s="59">
        <v>8358</v>
      </c>
      <c r="C7" s="108">
        <v>11615</v>
      </c>
      <c r="D7" s="109">
        <v>139</v>
      </c>
    </row>
    <row r="8" spans="1:4" ht="19.5" customHeight="1">
      <c r="A8" s="57" t="s">
        <v>215</v>
      </c>
      <c r="B8" s="59">
        <v>310</v>
      </c>
      <c r="C8" s="108">
        <v>17</v>
      </c>
      <c r="D8" s="109">
        <v>5.5</v>
      </c>
    </row>
    <row r="9" spans="1:4" ht="19.5" customHeight="1">
      <c r="A9" s="57" t="s">
        <v>86</v>
      </c>
      <c r="B9" s="59"/>
      <c r="C9" s="108"/>
      <c r="D9" s="109"/>
    </row>
    <row r="10" spans="1:4" ht="19.5" customHeight="1">
      <c r="A10" s="57" t="s">
        <v>88</v>
      </c>
      <c r="B10" s="59">
        <v>296</v>
      </c>
      <c r="C10" s="108">
        <v>461</v>
      </c>
      <c r="D10" s="109">
        <v>155.7</v>
      </c>
    </row>
    <row r="11" spans="1:4" ht="19.5" customHeight="1">
      <c r="A11" s="56" t="s">
        <v>90</v>
      </c>
      <c r="B11" s="59">
        <v>9381</v>
      </c>
      <c r="C11" s="108">
        <v>9092</v>
      </c>
      <c r="D11" s="109">
        <v>96.9</v>
      </c>
    </row>
    <row r="12" spans="1:4" ht="19.5" customHeight="1">
      <c r="A12" s="57" t="s">
        <v>85</v>
      </c>
      <c r="B12" s="59">
        <v>1864</v>
      </c>
      <c r="C12" s="108">
        <v>1865</v>
      </c>
      <c r="D12" s="109">
        <v>100.1</v>
      </c>
    </row>
    <row r="13" spans="1:4" ht="19.5" customHeight="1">
      <c r="A13" s="57" t="s">
        <v>107</v>
      </c>
      <c r="B13" s="59">
        <v>5</v>
      </c>
      <c r="C13" s="108">
        <v>253</v>
      </c>
      <c r="D13" s="109">
        <v>5060</v>
      </c>
    </row>
    <row r="14" spans="1:4" ht="19.5" customHeight="1">
      <c r="A14" s="57" t="s">
        <v>86</v>
      </c>
      <c r="B14" s="59">
        <v>7352</v>
      </c>
      <c r="C14" s="108">
        <v>6970</v>
      </c>
      <c r="D14" s="109">
        <v>94.8</v>
      </c>
    </row>
    <row r="15" spans="1:4" ht="19.5" customHeight="1">
      <c r="A15" s="57" t="s">
        <v>88</v>
      </c>
      <c r="B15" s="59">
        <v>160</v>
      </c>
      <c r="C15" s="108">
        <v>4</v>
      </c>
      <c r="D15" s="109">
        <v>2.5</v>
      </c>
    </row>
    <row r="16" spans="1:4" ht="19.5" customHeight="1">
      <c r="A16" s="56" t="s">
        <v>91</v>
      </c>
      <c r="B16" s="59">
        <v>6898</v>
      </c>
      <c r="C16" s="108">
        <v>9752</v>
      </c>
      <c r="D16" s="109">
        <v>141.4</v>
      </c>
    </row>
    <row r="17" spans="1:4" ht="19.5" customHeight="1">
      <c r="A17" s="57" t="s">
        <v>85</v>
      </c>
      <c r="B17" s="59">
        <v>6877</v>
      </c>
      <c r="C17" s="108">
        <v>9654</v>
      </c>
      <c r="D17" s="109">
        <v>140.4</v>
      </c>
    </row>
    <row r="18" spans="1:4" ht="19.5" customHeight="1">
      <c r="A18" s="57" t="s">
        <v>107</v>
      </c>
      <c r="B18" s="59">
        <v>21</v>
      </c>
      <c r="C18" s="108">
        <v>98</v>
      </c>
      <c r="D18" s="109">
        <v>466.7</v>
      </c>
    </row>
    <row r="19" spans="1:4" ht="19.5" customHeight="1">
      <c r="A19" s="56" t="s">
        <v>92</v>
      </c>
      <c r="B19" s="59">
        <v>23476</v>
      </c>
      <c r="C19" s="108">
        <v>22203</v>
      </c>
      <c r="D19" s="109">
        <v>94.6</v>
      </c>
    </row>
    <row r="20" spans="1:4" ht="19.5" customHeight="1">
      <c r="A20" s="57" t="s">
        <v>85</v>
      </c>
      <c r="B20" s="59">
        <v>6518</v>
      </c>
      <c r="C20" s="108">
        <v>6248</v>
      </c>
      <c r="D20" s="109">
        <v>95.9</v>
      </c>
    </row>
    <row r="21" spans="1:4" ht="19.5" customHeight="1">
      <c r="A21" s="57" t="s">
        <v>107</v>
      </c>
      <c r="B21" s="59"/>
      <c r="C21" s="108"/>
      <c r="D21" s="109"/>
    </row>
    <row r="22" spans="1:4" ht="19.5" customHeight="1">
      <c r="A22" s="68" t="s">
        <v>274</v>
      </c>
      <c r="B22" s="59">
        <v>300</v>
      </c>
      <c r="C22" s="108">
        <v>171</v>
      </c>
      <c r="D22" s="109">
        <v>57</v>
      </c>
    </row>
    <row r="23" spans="1:4" ht="19.5" customHeight="1">
      <c r="A23" s="57" t="s">
        <v>86</v>
      </c>
      <c r="B23" s="59">
        <v>16658</v>
      </c>
      <c r="C23" s="108">
        <v>15784</v>
      </c>
      <c r="D23" s="109">
        <v>94.8</v>
      </c>
    </row>
    <row r="24" spans="1:4" ht="19.5" customHeight="1">
      <c r="A24" s="56" t="s">
        <v>93</v>
      </c>
      <c r="B24" s="57"/>
      <c r="C24" s="108"/>
      <c r="D24" s="109"/>
    </row>
    <row r="25" spans="1:4" ht="19.5" customHeight="1">
      <c r="A25" s="56" t="s">
        <v>94</v>
      </c>
      <c r="B25" s="57"/>
      <c r="C25" s="108"/>
      <c r="D25" s="109"/>
    </row>
    <row r="26" spans="1:4" ht="19.5" customHeight="1">
      <c r="A26" s="56" t="s">
        <v>95</v>
      </c>
      <c r="B26" s="59">
        <v>304</v>
      </c>
      <c r="C26" s="108">
        <v>406</v>
      </c>
      <c r="D26" s="109">
        <v>133.6</v>
      </c>
    </row>
    <row r="27" spans="1:4" ht="19.5" customHeight="1">
      <c r="A27" s="57" t="s">
        <v>85</v>
      </c>
      <c r="B27" s="59">
        <v>293</v>
      </c>
      <c r="C27" s="108">
        <v>400</v>
      </c>
      <c r="D27" s="109">
        <v>136.5</v>
      </c>
    </row>
    <row r="28" spans="1:4" ht="19.5" customHeight="1">
      <c r="A28" s="57" t="s">
        <v>86</v>
      </c>
      <c r="B28" s="59"/>
      <c r="C28" s="108"/>
      <c r="D28" s="109"/>
    </row>
    <row r="29" spans="1:4" ht="19.5" customHeight="1">
      <c r="A29" s="57" t="s">
        <v>215</v>
      </c>
      <c r="B29" s="59">
        <v>11</v>
      </c>
      <c r="C29" s="108">
        <v>6</v>
      </c>
      <c r="D29" s="109">
        <v>54.5</v>
      </c>
    </row>
    <row r="30" spans="1:4" ht="19.5" customHeight="1">
      <c r="A30" s="56" t="s">
        <v>113</v>
      </c>
      <c r="B30" s="59">
        <v>41978</v>
      </c>
      <c r="C30" s="108">
        <v>5762</v>
      </c>
      <c r="D30" s="109">
        <v>13.7</v>
      </c>
    </row>
    <row r="31" spans="1:4" ht="19.5" customHeight="1">
      <c r="A31" s="57" t="s">
        <v>85</v>
      </c>
      <c r="B31" s="59">
        <v>36228</v>
      </c>
      <c r="C31" s="108">
        <v>4931</v>
      </c>
      <c r="D31" s="109">
        <v>13.6</v>
      </c>
    </row>
    <row r="32" spans="1:4" ht="19.5" customHeight="1">
      <c r="A32" s="57" t="s">
        <v>275</v>
      </c>
      <c r="B32" s="59">
        <v>5500</v>
      </c>
      <c r="C32" s="108"/>
      <c r="D32" s="109">
        <v>0</v>
      </c>
    </row>
    <row r="33" spans="1:4" ht="19.5" customHeight="1">
      <c r="A33" s="57" t="s">
        <v>87</v>
      </c>
      <c r="B33" s="59">
        <v>250</v>
      </c>
      <c r="C33" s="108">
        <v>2</v>
      </c>
      <c r="D33" s="109">
        <v>0.8</v>
      </c>
    </row>
    <row r="34" spans="1:4" ht="19.5" customHeight="1">
      <c r="A34" s="190" t="s">
        <v>601</v>
      </c>
      <c r="B34" s="190"/>
      <c r="C34" s="190"/>
      <c r="D34" s="190"/>
    </row>
  </sheetData>
  <sheetProtection/>
  <mergeCells count="3">
    <mergeCell ref="A2:D2"/>
    <mergeCell ref="A34:D34"/>
    <mergeCell ref="B3:D3"/>
  </mergeCells>
  <printOptions horizontalCentered="1"/>
  <pageMargins left="0.9055118110236221" right="0.9055118110236221" top="0.9448818897637796" bottom="0.944881889763779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33.25390625" style="9" customWidth="1"/>
    <col min="2" max="2" width="11.625" style="9" customWidth="1"/>
    <col min="3" max="3" width="14.50390625" style="0" customWidth="1"/>
    <col min="4" max="4" width="14.75390625" style="0" customWidth="1"/>
  </cols>
  <sheetData>
    <row r="1" ht="18" customHeight="1">
      <c r="A1" s="2" t="s">
        <v>229</v>
      </c>
    </row>
    <row r="2" spans="1:4" ht="35.25" customHeight="1">
      <c r="A2" s="189" t="s">
        <v>265</v>
      </c>
      <c r="B2" s="189"/>
      <c r="C2" s="189"/>
      <c r="D2" s="189"/>
    </row>
    <row r="3" spans="2:4" ht="25.5" customHeight="1">
      <c r="B3" s="180" t="s">
        <v>230</v>
      </c>
      <c r="C3" s="181"/>
      <c r="D3" s="181"/>
    </row>
    <row r="4" spans="1:4" ht="25.5" customHeight="1">
      <c r="A4" s="8" t="s">
        <v>96</v>
      </c>
      <c r="B4" s="8" t="s">
        <v>106</v>
      </c>
      <c r="C4" s="8" t="s">
        <v>112</v>
      </c>
      <c r="D4" s="24" t="s">
        <v>228</v>
      </c>
    </row>
    <row r="5" spans="1:4" ht="25.5" customHeight="1">
      <c r="A5" s="55" t="s">
        <v>82</v>
      </c>
      <c r="B5" s="59">
        <f>B6+B9+B12+B14+B16+B18+B20+B23</f>
        <v>98911</v>
      </c>
      <c r="C5" s="110">
        <f>C6+C9+C12+C14+C16+C18+C20+C23</f>
        <v>63405</v>
      </c>
      <c r="D5" s="111">
        <f>ROUND(C5/B5*100,1)</f>
        <v>64.1</v>
      </c>
    </row>
    <row r="6" spans="1:4" ht="25.5" customHeight="1">
      <c r="A6" s="56" t="s">
        <v>99</v>
      </c>
      <c r="B6" s="59">
        <v>22354</v>
      </c>
      <c r="C6" s="110">
        <v>22797</v>
      </c>
      <c r="D6" s="111">
        <f aca="true" t="shared" si="0" ref="D6:D24">ROUND(C6/B6*100,1)</f>
        <v>102</v>
      </c>
    </row>
    <row r="7" spans="1:4" ht="25.5" customHeight="1">
      <c r="A7" s="57" t="s">
        <v>97</v>
      </c>
      <c r="B7" s="59">
        <v>22262</v>
      </c>
      <c r="C7" s="110">
        <v>22652</v>
      </c>
      <c r="D7" s="111">
        <f t="shared" si="0"/>
        <v>101.8</v>
      </c>
    </row>
    <row r="8" spans="1:4" ht="25.5" customHeight="1">
      <c r="A8" s="57" t="s">
        <v>98</v>
      </c>
      <c r="B8" s="59">
        <v>92</v>
      </c>
      <c r="C8" s="110">
        <v>145</v>
      </c>
      <c r="D8" s="111">
        <f t="shared" si="0"/>
        <v>157.6</v>
      </c>
    </row>
    <row r="9" spans="1:4" ht="25.5" customHeight="1">
      <c r="A9" s="56" t="s">
        <v>100</v>
      </c>
      <c r="B9" s="59">
        <v>7021</v>
      </c>
      <c r="C9" s="110">
        <v>6615</v>
      </c>
      <c r="D9" s="111">
        <f t="shared" si="0"/>
        <v>94.2</v>
      </c>
    </row>
    <row r="10" spans="1:4" ht="25.5" customHeight="1">
      <c r="A10" s="57" t="s">
        <v>97</v>
      </c>
      <c r="B10" s="59">
        <v>7018</v>
      </c>
      <c r="C10" s="110">
        <v>6610</v>
      </c>
      <c r="D10" s="111">
        <f t="shared" si="0"/>
        <v>94.2</v>
      </c>
    </row>
    <row r="11" spans="1:4" ht="25.5" customHeight="1">
      <c r="A11" s="57" t="s">
        <v>98</v>
      </c>
      <c r="B11" s="59">
        <v>3</v>
      </c>
      <c r="C11" s="110">
        <v>5</v>
      </c>
      <c r="D11" s="111">
        <f t="shared" si="0"/>
        <v>166.7</v>
      </c>
    </row>
    <row r="12" spans="1:4" ht="25.5" customHeight="1">
      <c r="A12" s="56" t="s">
        <v>101</v>
      </c>
      <c r="B12" s="59">
        <v>5229</v>
      </c>
      <c r="C12" s="110">
        <v>7749</v>
      </c>
      <c r="D12" s="111">
        <f t="shared" si="0"/>
        <v>148.2</v>
      </c>
    </row>
    <row r="13" spans="1:4" ht="25.5" customHeight="1">
      <c r="A13" s="57" t="s">
        <v>97</v>
      </c>
      <c r="B13" s="59">
        <v>5044</v>
      </c>
      <c r="C13" s="110">
        <v>7514</v>
      </c>
      <c r="D13" s="111">
        <f t="shared" si="0"/>
        <v>149</v>
      </c>
    </row>
    <row r="14" spans="1:4" ht="25.5" customHeight="1">
      <c r="A14" s="56" t="s">
        <v>102</v>
      </c>
      <c r="B14" s="59">
        <v>22275</v>
      </c>
      <c r="C14" s="110">
        <v>18888</v>
      </c>
      <c r="D14" s="111">
        <f t="shared" si="0"/>
        <v>84.8</v>
      </c>
    </row>
    <row r="15" spans="1:4" ht="25.5" customHeight="1">
      <c r="A15" s="57" t="s">
        <v>97</v>
      </c>
      <c r="B15" s="59">
        <v>20776</v>
      </c>
      <c r="C15" s="110">
        <v>16431</v>
      </c>
      <c r="D15" s="111">
        <f t="shared" si="0"/>
        <v>79.1</v>
      </c>
    </row>
    <row r="16" spans="1:4" ht="25.5" customHeight="1">
      <c r="A16" s="56" t="s">
        <v>103</v>
      </c>
      <c r="B16" s="59"/>
      <c r="C16" s="110"/>
      <c r="D16" s="111"/>
    </row>
    <row r="17" spans="1:4" ht="25.5" customHeight="1">
      <c r="A17" s="57" t="s">
        <v>97</v>
      </c>
      <c r="B17" s="59"/>
      <c r="C17" s="110"/>
      <c r="D17" s="111"/>
    </row>
    <row r="18" spans="1:4" ht="25.5" customHeight="1">
      <c r="A18" s="56" t="s">
        <v>104</v>
      </c>
      <c r="B18" s="59"/>
      <c r="C18" s="110"/>
      <c r="D18" s="111"/>
    </row>
    <row r="19" spans="1:4" ht="25.5" customHeight="1">
      <c r="A19" s="57" t="s">
        <v>97</v>
      </c>
      <c r="B19" s="59"/>
      <c r="C19" s="110"/>
      <c r="D19" s="111"/>
    </row>
    <row r="20" spans="1:4" ht="25.5" customHeight="1">
      <c r="A20" s="56" t="s">
        <v>105</v>
      </c>
      <c r="B20" s="59">
        <v>218</v>
      </c>
      <c r="C20" s="110">
        <v>762</v>
      </c>
      <c r="D20" s="111">
        <f t="shared" si="0"/>
        <v>349.5</v>
      </c>
    </row>
    <row r="21" spans="1:4" ht="25.5" customHeight="1">
      <c r="A21" s="57" t="s">
        <v>97</v>
      </c>
      <c r="B21" s="59">
        <v>204</v>
      </c>
      <c r="C21" s="110">
        <v>625</v>
      </c>
      <c r="D21" s="111">
        <f t="shared" si="0"/>
        <v>306.4</v>
      </c>
    </row>
    <row r="22" spans="1:4" ht="25.5" customHeight="1">
      <c r="A22" s="86" t="s">
        <v>600</v>
      </c>
      <c r="B22" s="59"/>
      <c r="C22" s="110">
        <v>123</v>
      </c>
      <c r="D22" s="111"/>
    </row>
    <row r="23" spans="1:4" ht="25.5" customHeight="1">
      <c r="A23" s="56" t="s">
        <v>113</v>
      </c>
      <c r="B23" s="59">
        <v>41814</v>
      </c>
      <c r="C23" s="110">
        <v>6594</v>
      </c>
      <c r="D23" s="111">
        <f t="shared" si="0"/>
        <v>15.8</v>
      </c>
    </row>
    <row r="24" spans="1:4" ht="25.5" customHeight="1">
      <c r="A24" s="57" t="s">
        <v>97</v>
      </c>
      <c r="B24" s="59">
        <v>41814</v>
      </c>
      <c r="C24" s="110">
        <v>6594</v>
      </c>
      <c r="D24" s="111">
        <f t="shared" si="0"/>
        <v>15.8</v>
      </c>
    </row>
    <row r="25" spans="1:4" ht="25.5" customHeight="1">
      <c r="A25" s="190" t="s">
        <v>601</v>
      </c>
      <c r="B25" s="190"/>
      <c r="C25" s="190"/>
      <c r="D25" s="190"/>
    </row>
  </sheetData>
  <sheetProtection/>
  <mergeCells count="3">
    <mergeCell ref="A2:D2"/>
    <mergeCell ref="B3:D3"/>
    <mergeCell ref="A25:D25"/>
  </mergeCells>
  <printOptions horizontalCentered="1"/>
  <pageMargins left="0.9055118110236221" right="0.9055118110236221" top="0.9448818897637796" bottom="0.94488188976377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29"/>
  <sheetViews>
    <sheetView zoomScalePageLayoutView="0" workbookViewId="0" topLeftCell="A10">
      <selection activeCell="B6" sqref="B6"/>
    </sheetView>
  </sheetViews>
  <sheetFormatPr defaultColWidth="9.00390625" defaultRowHeight="14.25"/>
  <cols>
    <col min="1" max="1" width="22.50390625" style="0" customWidth="1"/>
    <col min="2" max="2" width="13.50390625" style="0" customWidth="1"/>
    <col min="3" max="3" width="15.50390625" style="11" customWidth="1"/>
    <col min="4" max="4" width="12.375" style="0" customWidth="1"/>
    <col min="5" max="5" width="15.875" style="0" customWidth="1"/>
  </cols>
  <sheetData>
    <row r="1" ht="14.25">
      <c r="A1" s="2" t="s">
        <v>219</v>
      </c>
    </row>
    <row r="2" spans="1:5" ht="26.25" customHeight="1">
      <c r="A2" s="179" t="s">
        <v>266</v>
      </c>
      <c r="B2" s="179"/>
      <c r="C2" s="179"/>
      <c r="D2" s="179"/>
      <c r="E2" s="179"/>
    </row>
    <row r="3" spans="1:5" ht="15.75" customHeight="1">
      <c r="A3" s="2"/>
      <c r="B3" s="2"/>
      <c r="C3" s="48" t="s">
        <v>244</v>
      </c>
      <c r="D3" s="47"/>
      <c r="E3" s="166"/>
    </row>
    <row r="4" spans="1:5" s="31" customFormat="1" ht="24.75" customHeight="1">
      <c r="A4" s="165" t="s">
        <v>1</v>
      </c>
      <c r="B4" s="164" t="s">
        <v>618</v>
      </c>
      <c r="C4" s="160" t="s">
        <v>612</v>
      </c>
      <c r="D4" s="160" t="s">
        <v>619</v>
      </c>
      <c r="E4" s="160" t="s">
        <v>612</v>
      </c>
    </row>
    <row r="5" spans="1:5" s="31" customFormat="1" ht="24.75" customHeight="1">
      <c r="A5" s="52" t="s">
        <v>115</v>
      </c>
      <c r="B5" s="83">
        <v>130000</v>
      </c>
      <c r="C5" s="84">
        <v>7.3</v>
      </c>
      <c r="D5" s="85">
        <v>78000</v>
      </c>
      <c r="E5" s="84">
        <v>10.2</v>
      </c>
    </row>
    <row r="6" spans="1:5" s="31" customFormat="1" ht="24.75" customHeight="1">
      <c r="A6" s="52" t="s">
        <v>116</v>
      </c>
      <c r="B6" s="83">
        <f>B7+B22</f>
        <v>65800</v>
      </c>
      <c r="C6" s="84">
        <v>7</v>
      </c>
      <c r="D6" s="83">
        <f>D7+D22</f>
        <v>58045</v>
      </c>
      <c r="E6" s="84">
        <v>16.2</v>
      </c>
    </row>
    <row r="7" spans="1:5" s="31" customFormat="1" ht="24.75" customHeight="1">
      <c r="A7" s="52" t="s">
        <v>117</v>
      </c>
      <c r="B7" s="83">
        <f>SUM(B8:B21)</f>
        <v>45800</v>
      </c>
      <c r="C7" s="84">
        <v>0.1</v>
      </c>
      <c r="D7" s="83">
        <f>SUM(D8:D21)</f>
        <v>38045</v>
      </c>
      <c r="E7" s="84">
        <v>11.4</v>
      </c>
    </row>
    <row r="8" spans="1:5" s="31" customFormat="1" ht="24.75" customHeight="1">
      <c r="A8" s="52" t="s">
        <v>118</v>
      </c>
      <c r="B8" s="83">
        <v>11500</v>
      </c>
      <c r="C8" s="84">
        <v>92</v>
      </c>
      <c r="D8" s="85">
        <v>8796</v>
      </c>
      <c r="E8" s="84">
        <v>0</v>
      </c>
    </row>
    <row r="9" spans="1:5" s="31" customFormat="1" ht="24.75" customHeight="1">
      <c r="A9" s="52" t="s">
        <v>119</v>
      </c>
      <c r="B9" s="83">
        <v>70</v>
      </c>
      <c r="C9" s="84">
        <v>-99.3</v>
      </c>
      <c r="D9" s="85"/>
      <c r="E9" s="84"/>
    </row>
    <row r="10" spans="1:5" s="31" customFormat="1" ht="24.75" customHeight="1">
      <c r="A10" s="52" t="s">
        <v>120</v>
      </c>
      <c r="B10" s="83"/>
      <c r="C10" s="84"/>
      <c r="D10" s="85"/>
      <c r="E10" s="84"/>
    </row>
    <row r="11" spans="1:5" s="31" customFormat="1" ht="24.75" customHeight="1">
      <c r="A11" s="52" t="s">
        <v>121</v>
      </c>
      <c r="B11" s="83">
        <v>7910</v>
      </c>
      <c r="C11" s="84">
        <v>61.2</v>
      </c>
      <c r="D11" s="85">
        <v>5900</v>
      </c>
      <c r="E11" s="84">
        <v>51.3</v>
      </c>
    </row>
    <row r="12" spans="1:5" s="31" customFormat="1" ht="24.75" customHeight="1">
      <c r="A12" s="52" t="s">
        <v>122</v>
      </c>
      <c r="B12" s="83">
        <v>1918</v>
      </c>
      <c r="C12" s="84">
        <v>22.6</v>
      </c>
      <c r="D12" s="85">
        <v>1218</v>
      </c>
      <c r="E12" s="84">
        <v>41.8</v>
      </c>
    </row>
    <row r="13" spans="1:5" s="31" customFormat="1" ht="24.75" customHeight="1">
      <c r="A13" s="52" t="s">
        <v>123</v>
      </c>
      <c r="B13" s="83">
        <v>3988</v>
      </c>
      <c r="C13" s="84">
        <v>15.1</v>
      </c>
      <c r="D13" s="85">
        <v>3334</v>
      </c>
      <c r="E13" s="84">
        <v>0</v>
      </c>
    </row>
    <row r="14" spans="1:5" s="31" customFormat="1" ht="24.75" customHeight="1">
      <c r="A14" s="52" t="s">
        <v>124</v>
      </c>
      <c r="B14" s="61">
        <v>1900</v>
      </c>
      <c r="C14" s="84">
        <v>-6</v>
      </c>
      <c r="D14" s="85">
        <v>1220</v>
      </c>
      <c r="E14" s="84">
        <v>0</v>
      </c>
    </row>
    <row r="15" spans="1:5" s="31" customFormat="1" ht="24.75" customHeight="1">
      <c r="A15" s="52" t="s">
        <v>125</v>
      </c>
      <c r="B15" s="61">
        <v>800</v>
      </c>
      <c r="C15" s="84">
        <v>15.8</v>
      </c>
      <c r="D15" s="85">
        <v>680</v>
      </c>
      <c r="E15" s="84">
        <v>49.8</v>
      </c>
    </row>
    <row r="16" spans="1:5" s="31" customFormat="1" ht="24.75" customHeight="1">
      <c r="A16" s="52" t="s">
        <v>126</v>
      </c>
      <c r="B16" s="61">
        <v>1194</v>
      </c>
      <c r="C16" s="84">
        <v>0</v>
      </c>
      <c r="D16" s="85">
        <v>880</v>
      </c>
      <c r="E16" s="84">
        <v>60</v>
      </c>
    </row>
    <row r="17" spans="1:5" s="31" customFormat="1" ht="24.75" customHeight="1">
      <c r="A17" s="52" t="s">
        <v>127</v>
      </c>
      <c r="B17" s="61">
        <v>1950</v>
      </c>
      <c r="C17" s="84">
        <v>-5.5</v>
      </c>
      <c r="D17" s="85">
        <v>1640</v>
      </c>
      <c r="E17" s="84">
        <v>54.9</v>
      </c>
    </row>
    <row r="18" spans="1:5" s="31" customFormat="1" ht="24.75" customHeight="1">
      <c r="A18" s="52" t="s">
        <v>128</v>
      </c>
      <c r="B18" s="61">
        <v>6400</v>
      </c>
      <c r="C18" s="84">
        <v>14.2</v>
      </c>
      <c r="D18" s="85">
        <v>5900</v>
      </c>
      <c r="E18" s="84">
        <v>5.2</v>
      </c>
    </row>
    <row r="19" spans="1:5" s="31" customFormat="1" ht="24.75" customHeight="1">
      <c r="A19" s="52" t="s">
        <v>129</v>
      </c>
      <c r="B19" s="61">
        <v>870</v>
      </c>
      <c r="C19" s="84">
        <v>17.3</v>
      </c>
      <c r="D19" s="85">
        <v>720</v>
      </c>
      <c r="E19" s="84">
        <v>-3</v>
      </c>
    </row>
    <row r="20" spans="1:5" s="31" customFormat="1" ht="24.75" customHeight="1">
      <c r="A20" s="52" t="s">
        <v>130</v>
      </c>
      <c r="B20" s="61">
        <v>1000</v>
      </c>
      <c r="C20" s="84">
        <v>31.2</v>
      </c>
      <c r="D20" s="85">
        <v>1000</v>
      </c>
      <c r="E20" s="84">
        <v>31.2</v>
      </c>
    </row>
    <row r="21" spans="1:5" s="31" customFormat="1" ht="24.75" customHeight="1">
      <c r="A21" s="52" t="s">
        <v>131</v>
      </c>
      <c r="B21" s="61">
        <v>6300</v>
      </c>
      <c r="C21" s="84">
        <v>-6.8</v>
      </c>
      <c r="D21" s="85">
        <v>6757</v>
      </c>
      <c r="E21" s="84">
        <v>0</v>
      </c>
    </row>
    <row r="22" spans="1:5" s="31" customFormat="1" ht="24.75" customHeight="1">
      <c r="A22" s="52" t="s">
        <v>132</v>
      </c>
      <c r="B22" s="83">
        <f>SUM(B23:B29)</f>
        <v>20000</v>
      </c>
      <c r="C22" s="84">
        <v>26.8</v>
      </c>
      <c r="D22" s="85">
        <f>SUM(D23:D29)</f>
        <v>20000</v>
      </c>
      <c r="E22" s="84">
        <v>26.8</v>
      </c>
    </row>
    <row r="23" spans="1:5" s="31" customFormat="1" ht="24.75" customHeight="1">
      <c r="A23" s="52" t="s">
        <v>133</v>
      </c>
      <c r="B23" s="83">
        <v>2000</v>
      </c>
      <c r="C23" s="84">
        <v>-7.6</v>
      </c>
      <c r="D23" s="83">
        <v>2000</v>
      </c>
      <c r="E23" s="84">
        <v>-7.6</v>
      </c>
    </row>
    <row r="24" spans="1:5" s="31" customFormat="1" ht="24.75" customHeight="1">
      <c r="A24" s="52" t="s">
        <v>134</v>
      </c>
      <c r="B24" s="83">
        <v>3000</v>
      </c>
      <c r="C24" s="84">
        <v>16</v>
      </c>
      <c r="D24" s="83">
        <v>3000</v>
      </c>
      <c r="E24" s="84">
        <v>16</v>
      </c>
    </row>
    <row r="25" spans="1:5" s="31" customFormat="1" ht="24.75" customHeight="1">
      <c r="A25" s="52" t="s">
        <v>135</v>
      </c>
      <c r="B25" s="83">
        <v>8700</v>
      </c>
      <c r="C25" s="84">
        <v>117.1</v>
      </c>
      <c r="D25" s="83">
        <v>8700</v>
      </c>
      <c r="E25" s="84">
        <v>117.1</v>
      </c>
    </row>
    <row r="26" spans="1:5" s="31" customFormat="1" ht="24.75" customHeight="1">
      <c r="A26" s="52" t="s">
        <v>136</v>
      </c>
      <c r="B26" s="83">
        <v>5000</v>
      </c>
      <c r="C26" s="84">
        <v>-19.6</v>
      </c>
      <c r="D26" s="83">
        <v>5000</v>
      </c>
      <c r="E26" s="84">
        <v>-19.6</v>
      </c>
    </row>
    <row r="27" spans="1:5" s="31" customFormat="1" ht="24.75" customHeight="1">
      <c r="A27" s="52" t="s">
        <v>137</v>
      </c>
      <c r="B27" s="83">
        <v>1060</v>
      </c>
      <c r="C27" s="84">
        <v>157.3</v>
      </c>
      <c r="D27" s="83">
        <v>1060</v>
      </c>
      <c r="E27" s="84">
        <v>157.3</v>
      </c>
    </row>
    <row r="28" spans="1:5" s="31" customFormat="1" ht="24.75" customHeight="1">
      <c r="A28" s="52" t="s">
        <v>138</v>
      </c>
      <c r="B28" s="83">
        <v>200</v>
      </c>
      <c r="C28" s="84">
        <v>207.7</v>
      </c>
      <c r="D28" s="83">
        <v>200</v>
      </c>
      <c r="E28" s="84">
        <v>207.7</v>
      </c>
    </row>
    <row r="29" spans="1:5" s="31" customFormat="1" ht="24.75" customHeight="1">
      <c r="A29" s="52" t="s">
        <v>139</v>
      </c>
      <c r="B29" s="83">
        <v>40</v>
      </c>
      <c r="C29" s="84">
        <v>-87.5</v>
      </c>
      <c r="D29" s="83">
        <v>40</v>
      </c>
      <c r="E29" s="84">
        <v>-87.5</v>
      </c>
    </row>
  </sheetData>
  <sheetProtection/>
  <mergeCells count="1">
    <mergeCell ref="A2:E2"/>
  </mergeCells>
  <printOptions horizontalCentered="1"/>
  <pageMargins left="0.5118110236220472" right="0.5118110236220472" top="0.7874015748031497" bottom="0.5905511811023623" header="0.5118110236220472" footer="0.5118110236220472"/>
  <pageSetup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8.125" style="15" customWidth="1"/>
    <col min="2" max="2" width="12.625" style="15" customWidth="1"/>
    <col min="3" max="3" width="13.875" style="15" customWidth="1"/>
    <col min="4" max="4" width="11.875" style="15" customWidth="1"/>
    <col min="5" max="5" width="15.125" style="15" customWidth="1"/>
    <col min="6" max="16384" width="9.00390625" style="15" customWidth="1"/>
  </cols>
  <sheetData>
    <row r="1" spans="1:4" ht="15">
      <c r="A1" s="26" t="s">
        <v>246</v>
      </c>
      <c r="B1" s="14"/>
      <c r="C1" s="14"/>
      <c r="D1" s="14"/>
    </row>
    <row r="2" spans="1:5" ht="31.5" customHeight="1">
      <c r="A2" s="192" t="s">
        <v>276</v>
      </c>
      <c r="B2" s="192"/>
      <c r="C2" s="192"/>
      <c r="D2" s="192"/>
      <c r="E2" s="192"/>
    </row>
    <row r="3" spans="1:5" ht="15">
      <c r="A3" s="16"/>
      <c r="B3" s="16"/>
      <c r="C3" s="16"/>
      <c r="D3" s="193" t="s">
        <v>247</v>
      </c>
      <c r="E3" s="193"/>
    </row>
    <row r="4" spans="1:5" s="32" customFormat="1" ht="23.25" customHeight="1">
      <c r="A4" s="163" t="s">
        <v>615</v>
      </c>
      <c r="B4" s="163" t="s">
        <v>616</v>
      </c>
      <c r="C4" s="160" t="s">
        <v>612</v>
      </c>
      <c r="D4" s="163" t="s">
        <v>617</v>
      </c>
      <c r="E4" s="164" t="s">
        <v>154</v>
      </c>
    </row>
    <row r="5" spans="1:5" s="32" customFormat="1" ht="23.25" customHeight="1">
      <c r="A5" s="132" t="s">
        <v>193</v>
      </c>
      <c r="B5" s="133">
        <f>SUM(B6:B26)</f>
        <v>310099.68600000005</v>
      </c>
      <c r="C5" s="134">
        <v>18.2</v>
      </c>
      <c r="D5" s="133">
        <f>SUM(D6:D26)</f>
        <v>280847.04600000003</v>
      </c>
      <c r="E5" s="134">
        <v>15.4</v>
      </c>
    </row>
    <row r="6" spans="1:5" s="32" customFormat="1" ht="23.25" customHeight="1">
      <c r="A6" s="127" t="s">
        <v>194</v>
      </c>
      <c r="B6" s="135">
        <v>28129.12</v>
      </c>
      <c r="C6" s="134">
        <v>-16.5</v>
      </c>
      <c r="D6" s="134">
        <v>11210</v>
      </c>
      <c r="E6" s="134">
        <v>-22.2</v>
      </c>
    </row>
    <row r="7" spans="1:5" s="32" customFormat="1" ht="23.25" customHeight="1">
      <c r="A7" s="127" t="s">
        <v>195</v>
      </c>
      <c r="B7" s="135">
        <v>100</v>
      </c>
      <c r="C7" s="134">
        <v>-75.5</v>
      </c>
      <c r="D7" s="135">
        <v>100</v>
      </c>
      <c r="E7" s="134">
        <v>-75.5</v>
      </c>
    </row>
    <row r="8" spans="1:5" s="32" customFormat="1" ht="23.25" customHeight="1">
      <c r="A8" s="127" t="s">
        <v>196</v>
      </c>
      <c r="B8" s="135">
        <v>15161.98</v>
      </c>
      <c r="C8" s="134">
        <v>42</v>
      </c>
      <c r="D8" s="135">
        <v>15161.98</v>
      </c>
      <c r="E8" s="134">
        <v>42</v>
      </c>
    </row>
    <row r="9" spans="1:5" s="32" customFormat="1" ht="23.25" customHeight="1">
      <c r="A9" s="127" t="s">
        <v>197</v>
      </c>
      <c r="B9" s="135">
        <v>64981.71</v>
      </c>
      <c r="C9" s="134">
        <v>7.3</v>
      </c>
      <c r="D9" s="135">
        <v>64981.71</v>
      </c>
      <c r="E9" s="134">
        <v>7.3</v>
      </c>
    </row>
    <row r="10" spans="1:5" s="32" customFormat="1" ht="23.25" customHeight="1">
      <c r="A10" s="127" t="s">
        <v>198</v>
      </c>
      <c r="B10" s="135">
        <v>1714.71</v>
      </c>
      <c r="C10" s="134">
        <v>52.4</v>
      </c>
      <c r="D10" s="135">
        <v>1714.71</v>
      </c>
      <c r="E10" s="134">
        <v>52.4</v>
      </c>
    </row>
    <row r="11" spans="1:5" s="32" customFormat="1" ht="23.25" customHeight="1">
      <c r="A11" s="127" t="s">
        <v>199</v>
      </c>
      <c r="B11" s="135">
        <v>2146.636</v>
      </c>
      <c r="C11" s="134">
        <v>5.6</v>
      </c>
      <c r="D11" s="135">
        <v>2146.636</v>
      </c>
      <c r="E11" s="134">
        <v>5.6</v>
      </c>
    </row>
    <row r="12" spans="1:5" s="32" customFormat="1" ht="23.25" customHeight="1">
      <c r="A12" s="127" t="s">
        <v>200</v>
      </c>
      <c r="B12" s="135">
        <f>35547.52+100</f>
        <v>35647.52</v>
      </c>
      <c r="C12" s="134">
        <v>-1.7</v>
      </c>
      <c r="D12" s="135">
        <f>35547.52+100</f>
        <v>35647.52</v>
      </c>
      <c r="E12" s="134">
        <v>-1.7</v>
      </c>
    </row>
    <row r="13" spans="1:5" s="32" customFormat="1" ht="23.25" customHeight="1">
      <c r="A13" s="127" t="s">
        <v>201</v>
      </c>
      <c r="B13" s="135">
        <v>25306.63</v>
      </c>
      <c r="C13" s="134">
        <v>59.3</v>
      </c>
      <c r="D13" s="135">
        <v>25306.63</v>
      </c>
      <c r="E13" s="134">
        <v>59.3</v>
      </c>
    </row>
    <row r="14" spans="1:5" s="32" customFormat="1" ht="23.25" customHeight="1">
      <c r="A14" s="127" t="s">
        <v>202</v>
      </c>
      <c r="B14" s="135">
        <v>4776.23</v>
      </c>
      <c r="C14" s="134">
        <v>35.5</v>
      </c>
      <c r="D14" s="135">
        <v>4776.23</v>
      </c>
      <c r="E14" s="134">
        <v>35.5</v>
      </c>
    </row>
    <row r="15" spans="1:5" s="32" customFormat="1" ht="23.25" customHeight="1">
      <c r="A15" s="127" t="s">
        <v>203</v>
      </c>
      <c r="B15" s="135">
        <v>1366.47</v>
      </c>
      <c r="C15" s="134">
        <v>32.9</v>
      </c>
      <c r="D15" s="135">
        <v>1366.47</v>
      </c>
      <c r="E15" s="134">
        <v>32.9</v>
      </c>
    </row>
    <row r="16" spans="1:5" s="32" customFormat="1" ht="23.25" customHeight="1">
      <c r="A16" s="127" t="s">
        <v>204</v>
      </c>
      <c r="B16" s="135">
        <v>67128.18</v>
      </c>
      <c r="C16" s="134">
        <v>45.5</v>
      </c>
      <c r="D16" s="135">
        <v>67128.18</v>
      </c>
      <c r="E16" s="134">
        <v>45.5</v>
      </c>
    </row>
    <row r="17" spans="1:5" s="32" customFormat="1" ht="23.25" customHeight="1">
      <c r="A17" s="127" t="s">
        <v>205</v>
      </c>
      <c r="B17" s="135">
        <v>17228.47</v>
      </c>
      <c r="C17" s="134">
        <v>98.4</v>
      </c>
      <c r="D17" s="135">
        <v>17228.47</v>
      </c>
      <c r="E17" s="134">
        <v>98.4</v>
      </c>
    </row>
    <row r="18" spans="1:5" s="32" customFormat="1" ht="23.25" customHeight="1">
      <c r="A18" s="127" t="s">
        <v>206</v>
      </c>
      <c r="B18" s="135">
        <v>1034.03</v>
      </c>
      <c r="C18" s="134">
        <v>11.7</v>
      </c>
      <c r="D18" s="135">
        <v>1034.03</v>
      </c>
      <c r="E18" s="134">
        <v>11.7</v>
      </c>
    </row>
    <row r="19" spans="1:5" s="32" customFormat="1" ht="23.25" customHeight="1">
      <c r="A19" s="127" t="s">
        <v>207</v>
      </c>
      <c r="B19" s="135">
        <v>558.1</v>
      </c>
      <c r="C19" s="134">
        <v>-30.1</v>
      </c>
      <c r="D19" s="135">
        <v>558.1</v>
      </c>
      <c r="E19" s="134">
        <v>-30.1</v>
      </c>
    </row>
    <row r="20" spans="1:5" s="32" customFormat="1" ht="23.25" customHeight="1">
      <c r="A20" s="127" t="s">
        <v>208</v>
      </c>
      <c r="B20" s="135">
        <v>100</v>
      </c>
      <c r="C20" s="134"/>
      <c r="D20" s="135">
        <v>100</v>
      </c>
      <c r="E20" s="134"/>
    </row>
    <row r="21" spans="1:5" s="32" customFormat="1" ht="23.25" customHeight="1">
      <c r="A21" s="136" t="s">
        <v>581</v>
      </c>
      <c r="B21" s="135">
        <v>2051.58</v>
      </c>
      <c r="C21" s="134">
        <v>83.8</v>
      </c>
      <c r="D21" s="135">
        <v>2051.58</v>
      </c>
      <c r="E21" s="134">
        <v>83.8</v>
      </c>
    </row>
    <row r="22" spans="1:5" s="32" customFormat="1" ht="23.25" customHeight="1">
      <c r="A22" s="136" t="s">
        <v>582</v>
      </c>
      <c r="B22" s="135">
        <v>2973.2</v>
      </c>
      <c r="C22" s="134">
        <v>-28.8</v>
      </c>
      <c r="D22" s="135">
        <v>2973.2</v>
      </c>
      <c r="E22" s="134">
        <v>-28.8</v>
      </c>
    </row>
    <row r="23" spans="1:5" s="32" customFormat="1" ht="23.25" customHeight="1">
      <c r="A23" s="136" t="s">
        <v>583</v>
      </c>
      <c r="B23" s="135">
        <v>200.12</v>
      </c>
      <c r="C23" s="134">
        <v>-55.2</v>
      </c>
      <c r="D23" s="135">
        <v>200.12</v>
      </c>
      <c r="E23" s="134">
        <v>-55.2</v>
      </c>
    </row>
    <row r="24" spans="1:5" s="32" customFormat="1" ht="23.25" customHeight="1">
      <c r="A24" s="136" t="s">
        <v>585</v>
      </c>
      <c r="B24" s="135">
        <v>4000</v>
      </c>
      <c r="C24" s="134">
        <v>0</v>
      </c>
      <c r="D24" s="135">
        <v>4000</v>
      </c>
      <c r="E24" s="134">
        <v>0</v>
      </c>
    </row>
    <row r="25" spans="1:5" s="32" customFormat="1" ht="23.25" customHeight="1">
      <c r="A25" s="136" t="s">
        <v>584</v>
      </c>
      <c r="B25" s="135">
        <v>31995</v>
      </c>
      <c r="C25" s="134">
        <v>20</v>
      </c>
      <c r="D25" s="135">
        <v>19661.48</v>
      </c>
      <c r="E25" s="134">
        <v>-26.3</v>
      </c>
    </row>
    <row r="26" spans="1:5" s="32" customFormat="1" ht="23.25" customHeight="1">
      <c r="A26" s="136" t="s">
        <v>586</v>
      </c>
      <c r="B26" s="135">
        <v>3500</v>
      </c>
      <c r="C26" s="134">
        <v>-17.1</v>
      </c>
      <c r="D26" s="135">
        <v>3500</v>
      </c>
      <c r="E26" s="134">
        <v>-17.1</v>
      </c>
    </row>
  </sheetData>
  <sheetProtection/>
  <mergeCells count="2">
    <mergeCell ref="A2:E2"/>
    <mergeCell ref="D3:E3"/>
  </mergeCell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信念技术论坛</Company>
  <TotalTime>3267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2018-04-17T02:13:23Z</cp:lastPrinted>
  <dcterms:created xsi:type="dcterms:W3CDTF">2010-05-21T00:53:55Z</dcterms:created>
  <dcterms:modified xsi:type="dcterms:W3CDTF">2018-07-12T08:35:57Z</dcterms:modified>
  <cp:category/>
  <cp:version/>
  <cp:contentType/>
  <cp:contentStatus/>
</cp:coreProperties>
</file>